
<file path=[Content_Types].xml><?xml version="1.0" encoding="utf-8"?>
<Types xmlns="http://schemas.openxmlformats.org/package/2006/content-types">
  <Default Extension="png" ContentType="image/png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5480" windowHeight="10848"/>
  </bookViews>
  <sheets>
    <sheet name="Condensator &amp; Coil " sheetId="9" r:id="rId1"/>
    <sheet name="Time Domain" sheetId="11" r:id="rId2"/>
    <sheet name="Frequency Domain" sheetId="10" r:id="rId3"/>
    <sheet name="Power" sheetId="12" r:id="rId4"/>
    <sheet name="Control Theory" sheetId="14" r:id="rId5"/>
  </sheets>
  <calcPr calcId="125725"/>
</workbook>
</file>

<file path=xl/calcChain.xml><?xml version="1.0" encoding="utf-8"?>
<calcChain xmlns="http://schemas.openxmlformats.org/spreadsheetml/2006/main">
  <c r="O64" i="11"/>
  <c r="O63"/>
  <c r="O62"/>
  <c r="O61"/>
  <c r="O60"/>
  <c r="C389" i="10"/>
  <c r="E389" s="1"/>
  <c r="B390"/>
  <c r="B391" s="1"/>
  <c r="C390" l="1"/>
  <c r="E390" s="1"/>
  <c r="D389"/>
  <c r="B392"/>
  <c r="C391"/>
  <c r="D390" l="1"/>
  <c r="D391"/>
  <c r="E391"/>
  <c r="B393"/>
  <c r="C392"/>
  <c r="D392" l="1"/>
  <c r="E392"/>
  <c r="B394"/>
  <c r="C393"/>
  <c r="E393" l="1"/>
  <c r="D393"/>
  <c r="B395"/>
  <c r="C394"/>
  <c r="E394" l="1"/>
  <c r="D394"/>
  <c r="B396"/>
  <c r="C395"/>
  <c r="D395" l="1"/>
  <c r="E395"/>
  <c r="B397"/>
  <c r="C396"/>
  <c r="B398" l="1"/>
  <c r="C397"/>
  <c r="E396"/>
  <c r="D396"/>
  <c r="E397" l="1"/>
  <c r="D397"/>
  <c r="B399"/>
  <c r="C398"/>
  <c r="D398" l="1"/>
  <c r="E398"/>
  <c r="B400"/>
  <c r="C399"/>
  <c r="E399" l="1"/>
  <c r="D399"/>
  <c r="B401"/>
  <c r="C400"/>
  <c r="B402" l="1"/>
  <c r="C401"/>
  <c r="D400"/>
  <c r="E400"/>
  <c r="D401" l="1"/>
  <c r="E401"/>
  <c r="B403"/>
  <c r="C402"/>
  <c r="B404" l="1"/>
  <c r="C403"/>
  <c r="D402"/>
  <c r="E402"/>
  <c r="B405" l="1"/>
  <c r="C404"/>
  <c r="D403"/>
  <c r="E403"/>
  <c r="B406" l="1"/>
  <c r="C405"/>
  <c r="D404"/>
  <c r="E404"/>
  <c r="B407" l="1"/>
  <c r="C406"/>
  <c r="E405"/>
  <c r="D405"/>
  <c r="E406" l="1"/>
  <c r="D406"/>
  <c r="B408"/>
  <c r="C407"/>
  <c r="B409" l="1"/>
  <c r="C408"/>
  <c r="D407"/>
  <c r="E407"/>
  <c r="B410" l="1"/>
  <c r="C409"/>
  <c r="D408"/>
  <c r="E408"/>
  <c r="E409" l="1"/>
  <c r="D409"/>
  <c r="B411"/>
  <c r="C410"/>
  <c r="B412" l="1"/>
  <c r="C411"/>
  <c r="E410"/>
  <c r="D410"/>
  <c r="E411" l="1"/>
  <c r="D411"/>
  <c r="B413"/>
  <c r="C412"/>
  <c r="B414" l="1"/>
  <c r="C413"/>
  <c r="D412"/>
  <c r="E412"/>
  <c r="E413" l="1"/>
  <c r="D413"/>
  <c r="B415"/>
  <c r="C415" s="1"/>
  <c r="C414"/>
  <c r="E415" l="1"/>
  <c r="D415"/>
  <c r="D414"/>
  <c r="E414"/>
  <c r="C354" l="1"/>
  <c r="F354" s="1"/>
  <c r="B355"/>
  <c r="C355" s="1"/>
  <c r="L283" i="11"/>
  <c r="L282"/>
  <c r="L281"/>
  <c r="L280"/>
  <c r="C283"/>
  <c r="D283" s="1"/>
  <c r="C282"/>
  <c r="D282" s="1"/>
  <c r="C281"/>
  <c r="D281" s="1"/>
  <c r="K283"/>
  <c r="J283"/>
  <c r="K282"/>
  <c r="J282"/>
  <c r="K281"/>
  <c r="J281"/>
  <c r="J280"/>
  <c r="B326"/>
  <c r="B327" s="1"/>
  <c r="C280"/>
  <c r="D280" s="1"/>
  <c r="B284"/>
  <c r="J284" s="1"/>
  <c r="G230" i="10"/>
  <c r="F230"/>
  <c r="D230"/>
  <c r="C230"/>
  <c r="B229"/>
  <c r="B228" s="1"/>
  <c r="J228" s="1"/>
  <c r="B231"/>
  <c r="B232" s="1"/>
  <c r="A129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G127"/>
  <c r="J142" s="1"/>
  <c r="K142" s="1"/>
  <c r="H125"/>
  <c r="G125"/>
  <c r="H124"/>
  <c r="G124"/>
  <c r="G123"/>
  <c r="J123" s="1"/>
  <c r="G184"/>
  <c r="E186"/>
  <c r="G186" s="1"/>
  <c r="D186"/>
  <c r="E185"/>
  <c r="G185" s="1"/>
  <c r="D185"/>
  <c r="D184"/>
  <c r="D158"/>
  <c r="D157"/>
  <c r="D156"/>
  <c r="B168"/>
  <c r="B167"/>
  <c r="B166"/>
  <c r="B164"/>
  <c r="B163"/>
  <c r="B162"/>
  <c r="B173"/>
  <c r="B172"/>
  <c r="B171"/>
  <c r="B170"/>
  <c r="B169"/>
  <c r="B165"/>
  <c r="B161"/>
  <c r="E157"/>
  <c r="E158"/>
  <c r="B57" i="9"/>
  <c r="B56"/>
  <c r="J157" i="10" l="1"/>
  <c r="C169" s="1"/>
  <c r="F169" s="1"/>
  <c r="B356"/>
  <c r="B357" s="1"/>
  <c r="B358" s="1"/>
  <c r="E355"/>
  <c r="D355"/>
  <c r="F355"/>
  <c r="D354"/>
  <c r="E354"/>
  <c r="L284" i="11"/>
  <c r="K284"/>
  <c r="C284"/>
  <c r="D284" s="1"/>
  <c r="B285"/>
  <c r="L285" s="1"/>
  <c r="J229" i="10"/>
  <c r="B233"/>
  <c r="G232"/>
  <c r="D232"/>
  <c r="I232"/>
  <c r="F232"/>
  <c r="C232"/>
  <c r="C231"/>
  <c r="F231"/>
  <c r="I231"/>
  <c r="D231"/>
  <c r="G231"/>
  <c r="B227"/>
  <c r="J227" s="1"/>
  <c r="G228"/>
  <c r="F228"/>
  <c r="D228"/>
  <c r="C228"/>
  <c r="C229"/>
  <c r="D229"/>
  <c r="F229"/>
  <c r="G229"/>
  <c r="J125"/>
  <c r="C128" s="1"/>
  <c r="J129"/>
  <c r="K129" s="1"/>
  <c r="J139"/>
  <c r="K139" s="1"/>
  <c r="J128"/>
  <c r="K128" s="1"/>
  <c r="J138"/>
  <c r="K138" s="1"/>
  <c r="J137"/>
  <c r="K137" s="1"/>
  <c r="J136"/>
  <c r="K136" s="1"/>
  <c r="J133"/>
  <c r="K133" s="1"/>
  <c r="J124"/>
  <c r="E127" s="1"/>
  <c r="J132"/>
  <c r="K132" s="1"/>
  <c r="J131"/>
  <c r="K131" s="1"/>
  <c r="J141"/>
  <c r="K141" s="1"/>
  <c r="C127"/>
  <c r="J130"/>
  <c r="K130" s="1"/>
  <c r="J140"/>
  <c r="K140" s="1"/>
  <c r="I141"/>
  <c r="I142"/>
  <c r="I134"/>
  <c r="I135"/>
  <c r="I127"/>
  <c r="I136"/>
  <c r="I128"/>
  <c r="I137"/>
  <c r="I129"/>
  <c r="I138"/>
  <c r="I130"/>
  <c r="I139"/>
  <c r="I131"/>
  <c r="I140"/>
  <c r="I132"/>
  <c r="I133"/>
  <c r="J127"/>
  <c r="K127" s="1"/>
  <c r="J135"/>
  <c r="K135" s="1"/>
  <c r="J134"/>
  <c r="K134" s="1"/>
  <c r="K185"/>
  <c r="B190" s="1"/>
  <c r="C173" l="1"/>
  <c r="F173" s="1"/>
  <c r="E169"/>
  <c r="C172"/>
  <c r="E172" s="1"/>
  <c r="C165"/>
  <c r="F165" s="1"/>
  <c r="C163"/>
  <c r="F163" s="1"/>
  <c r="C161"/>
  <c r="F161" s="1"/>
  <c r="C171"/>
  <c r="F171" s="1"/>
  <c r="C170"/>
  <c r="F170" s="1"/>
  <c r="C164"/>
  <c r="F164" s="1"/>
  <c r="C162"/>
  <c r="F162" s="1"/>
  <c r="C166"/>
  <c r="E166" s="1"/>
  <c r="C167"/>
  <c r="E167" s="1"/>
  <c r="C168"/>
  <c r="F168" s="1"/>
  <c r="C357"/>
  <c r="F357" s="1"/>
  <c r="C356"/>
  <c r="F356" s="1"/>
  <c r="C358"/>
  <c r="B359"/>
  <c r="B286" i="11"/>
  <c r="L286" s="1"/>
  <c r="C285"/>
  <c r="D285" s="1"/>
  <c r="K285"/>
  <c r="J285"/>
  <c r="B234" i="10"/>
  <c r="G233"/>
  <c r="D233"/>
  <c r="I233"/>
  <c r="F233"/>
  <c r="C233"/>
  <c r="G227"/>
  <c r="F227"/>
  <c r="D227"/>
  <c r="C227"/>
  <c r="F129"/>
  <c r="E128"/>
  <c r="C129"/>
  <c r="F127"/>
  <c r="D129"/>
  <c r="F128"/>
  <c r="G129"/>
  <c r="G128"/>
  <c r="D128"/>
  <c r="D127"/>
  <c r="E129"/>
  <c r="B129"/>
  <c r="B128"/>
  <c r="B195"/>
  <c r="E130"/>
  <c r="C130"/>
  <c r="F130"/>
  <c r="B130"/>
  <c r="G130"/>
  <c r="D130"/>
  <c r="D192"/>
  <c r="B200"/>
  <c r="B201"/>
  <c r="D200"/>
  <c r="B199"/>
  <c r="B197"/>
  <c r="B194"/>
  <c r="D189"/>
  <c r="B189"/>
  <c r="D191"/>
  <c r="B198"/>
  <c r="B193"/>
  <c r="B196"/>
  <c r="B192"/>
  <c r="D194"/>
  <c r="B191"/>
  <c r="D201"/>
  <c r="C194"/>
  <c r="C195"/>
  <c r="C196"/>
  <c r="C197"/>
  <c r="C193"/>
  <c r="C198"/>
  <c r="C189"/>
  <c r="C199"/>
  <c r="C190"/>
  <c r="F190" s="1"/>
  <c r="C200"/>
  <c r="C191"/>
  <c r="C201"/>
  <c r="C192"/>
  <c r="F192" s="1"/>
  <c r="D199"/>
  <c r="D190"/>
  <c r="D195"/>
  <c r="D196"/>
  <c r="D197"/>
  <c r="D198"/>
  <c r="E170"/>
  <c r="F172" l="1"/>
  <c r="E161"/>
  <c r="E162"/>
  <c r="E168"/>
  <c r="E173"/>
  <c r="E164"/>
  <c r="F167"/>
  <c r="E165"/>
  <c r="E163"/>
  <c r="E171"/>
  <c r="F166"/>
  <c r="E356"/>
  <c r="E357"/>
  <c r="D357"/>
  <c r="D356"/>
  <c r="F358"/>
  <c r="E358"/>
  <c r="D358"/>
  <c r="B360"/>
  <c r="C359"/>
  <c r="B287" i="11"/>
  <c r="L287" s="1"/>
  <c r="C286"/>
  <c r="D286" s="1"/>
  <c r="K286"/>
  <c r="J286"/>
  <c r="G234" i="10"/>
  <c r="I234"/>
  <c r="F234"/>
  <c r="D234"/>
  <c r="C234"/>
  <c r="F199"/>
  <c r="E189"/>
  <c r="F194"/>
  <c r="F196"/>
  <c r="F195"/>
  <c r="E191"/>
  <c r="E201"/>
  <c r="E199"/>
  <c r="F198"/>
  <c r="B131"/>
  <c r="G131"/>
  <c r="D131"/>
  <c r="E131"/>
  <c r="C131"/>
  <c r="F131"/>
  <c r="F189"/>
  <c r="F200"/>
  <c r="F191"/>
  <c r="F201"/>
  <c r="F197"/>
  <c r="F193"/>
  <c r="E190"/>
  <c r="E196"/>
  <c r="E200"/>
  <c r="E197"/>
  <c r="E198"/>
  <c r="E192"/>
  <c r="E194"/>
  <c r="E195"/>
  <c r="C360" l="1"/>
  <c r="B361"/>
  <c r="F359"/>
  <c r="E359"/>
  <c r="D359"/>
  <c r="B288" i="11"/>
  <c r="L288" s="1"/>
  <c r="K287"/>
  <c r="J287"/>
  <c r="C287"/>
  <c r="D287" s="1"/>
  <c r="E193" i="10"/>
  <c r="B132"/>
  <c r="G132"/>
  <c r="D132"/>
  <c r="E132"/>
  <c r="C132"/>
  <c r="F132"/>
  <c r="D360" l="1"/>
  <c r="F360"/>
  <c r="E360"/>
  <c r="B362"/>
  <c r="C361"/>
  <c r="B289" i="11"/>
  <c r="L289" s="1"/>
  <c r="K288"/>
  <c r="J288"/>
  <c r="C288"/>
  <c r="B133" i="10"/>
  <c r="G133"/>
  <c r="D133"/>
  <c r="E133"/>
  <c r="C133"/>
  <c r="F133"/>
  <c r="B363" l="1"/>
  <c r="C362"/>
  <c r="F361"/>
  <c r="E361"/>
  <c r="D361"/>
  <c r="B290" i="11"/>
  <c r="L290" s="1"/>
  <c r="J289"/>
  <c r="C289"/>
  <c r="D289" s="1"/>
  <c r="K289"/>
  <c r="G323"/>
  <c r="D288"/>
  <c r="B134" i="10"/>
  <c r="G134"/>
  <c r="D134"/>
  <c r="E134"/>
  <c r="C134"/>
  <c r="F134"/>
  <c r="C363" l="1"/>
  <c r="B364"/>
  <c r="F362"/>
  <c r="E362"/>
  <c r="D362"/>
  <c r="B291" i="11"/>
  <c r="L291" s="1"/>
  <c r="J290"/>
  <c r="C290"/>
  <c r="D290" s="1"/>
  <c r="K290"/>
  <c r="G324"/>
  <c r="H324" s="1"/>
  <c r="H323"/>
  <c r="B135" i="10"/>
  <c r="G135"/>
  <c r="D135"/>
  <c r="E135"/>
  <c r="C135"/>
  <c r="F135"/>
  <c r="E363" l="1"/>
  <c r="D363"/>
  <c r="F363"/>
  <c r="B365"/>
  <c r="C364"/>
  <c r="B292" i="11"/>
  <c r="L292" s="1"/>
  <c r="C291"/>
  <c r="D291" s="1"/>
  <c r="K291"/>
  <c r="J291"/>
  <c r="B136" i="10"/>
  <c r="F136"/>
  <c r="G136"/>
  <c r="D136"/>
  <c r="E136"/>
  <c r="C136"/>
  <c r="C365" l="1"/>
  <c r="B366"/>
  <c r="F364"/>
  <c r="E364"/>
  <c r="D364"/>
  <c r="B293" i="11"/>
  <c r="L293" s="1"/>
  <c r="C292"/>
  <c r="D292" s="1"/>
  <c r="K292"/>
  <c r="J292"/>
  <c r="B137" i="10"/>
  <c r="C137"/>
  <c r="F137"/>
  <c r="G137"/>
  <c r="D137"/>
  <c r="E137"/>
  <c r="F365" l="1"/>
  <c r="E365"/>
  <c r="D365"/>
  <c r="C366"/>
  <c r="B367"/>
  <c r="B294" i="11"/>
  <c r="L294" s="1"/>
  <c r="K293"/>
  <c r="C293"/>
  <c r="D293" s="1"/>
  <c r="J293"/>
  <c r="B138" i="10"/>
  <c r="E138"/>
  <c r="C138"/>
  <c r="G138"/>
  <c r="D138"/>
  <c r="F138"/>
  <c r="F366" l="1"/>
  <c r="E366"/>
  <c r="D366"/>
  <c r="B368"/>
  <c r="C367"/>
  <c r="B295" i="11"/>
  <c r="L295" s="1"/>
  <c r="C294"/>
  <c r="D294" s="1"/>
  <c r="K294"/>
  <c r="J294"/>
  <c r="G139" i="10"/>
  <c r="E139"/>
  <c r="C139"/>
  <c r="B139"/>
  <c r="F139"/>
  <c r="D139"/>
  <c r="C368" l="1"/>
  <c r="B369"/>
  <c r="F367"/>
  <c r="E367"/>
  <c r="D367"/>
  <c r="B296" i="11"/>
  <c r="L296" s="1"/>
  <c r="K295"/>
  <c r="J295"/>
  <c r="C295"/>
  <c r="D295" s="1"/>
  <c r="G140" i="10"/>
  <c r="E140"/>
  <c r="C140"/>
  <c r="B140"/>
  <c r="F140"/>
  <c r="D140"/>
  <c r="D368" l="1"/>
  <c r="F368"/>
  <c r="E368"/>
  <c r="B370"/>
  <c r="C369"/>
  <c r="B297" i="11"/>
  <c r="L297" s="1"/>
  <c r="J296"/>
  <c r="K296"/>
  <c r="C296"/>
  <c r="D296" s="1"/>
  <c r="G141" i="10"/>
  <c r="E141"/>
  <c r="C141"/>
  <c r="B141"/>
  <c r="F141"/>
  <c r="D141"/>
  <c r="B371" l="1"/>
  <c r="C370"/>
  <c r="F369"/>
  <c r="E369"/>
  <c r="D369"/>
  <c r="B298" i="11"/>
  <c r="L298" s="1"/>
  <c r="J297"/>
  <c r="K297"/>
  <c r="C297"/>
  <c r="D297" s="1"/>
  <c r="G142" i="10"/>
  <c r="E142"/>
  <c r="C142"/>
  <c r="B142"/>
  <c r="F142"/>
  <c r="D142"/>
  <c r="C371" l="1"/>
  <c r="B372"/>
  <c r="F370"/>
  <c r="E370"/>
  <c r="D370"/>
  <c r="B299" i="11"/>
  <c r="L299" s="1"/>
  <c r="J298"/>
  <c r="K298"/>
  <c r="C298"/>
  <c r="D298" s="1"/>
  <c r="E371" i="10" l="1"/>
  <c r="D371"/>
  <c r="F371"/>
  <c r="B373"/>
  <c r="C372"/>
  <c r="B300" i="11"/>
  <c r="L300" s="1"/>
  <c r="C299"/>
  <c r="D299" s="1"/>
  <c r="K299"/>
  <c r="J299"/>
  <c r="F372" i="10" l="1"/>
  <c r="E372"/>
  <c r="D372"/>
  <c r="C373"/>
  <c r="B374"/>
  <c r="B301" i="11"/>
  <c r="L301" s="1"/>
  <c r="C300"/>
  <c r="D300" s="1"/>
  <c r="K300"/>
  <c r="J300"/>
  <c r="C374" i="10" l="1"/>
  <c r="B375"/>
  <c r="F373"/>
  <c r="E373"/>
  <c r="D373"/>
  <c r="K301" i="11"/>
  <c r="C301"/>
  <c r="D301" s="1"/>
  <c r="B302"/>
  <c r="L302" s="1"/>
  <c r="J301"/>
  <c r="F374" i="10" l="1"/>
  <c r="E374"/>
  <c r="D374"/>
  <c r="B376"/>
  <c r="C375"/>
  <c r="C302" i="11"/>
  <c r="D302" s="1"/>
  <c r="J302"/>
  <c r="K302"/>
  <c r="B303"/>
  <c r="L303" s="1"/>
  <c r="F375" i="10" l="1"/>
  <c r="E375"/>
  <c r="D375"/>
  <c r="C376"/>
  <c r="B377"/>
  <c r="J303" i="11"/>
  <c r="B304"/>
  <c r="L304" s="1"/>
  <c r="C303"/>
  <c r="D303" s="1"/>
  <c r="K303"/>
  <c r="D376" i="10" l="1"/>
  <c r="F376"/>
  <c r="E376"/>
  <c r="B378"/>
  <c r="C377"/>
  <c r="B305" i="11"/>
  <c r="L305" s="1"/>
  <c r="J304"/>
  <c r="C304"/>
  <c r="D304" s="1"/>
  <c r="K304"/>
  <c r="B379" i="10" l="1"/>
  <c r="C378"/>
  <c r="F377"/>
  <c r="E377"/>
  <c r="D377"/>
  <c r="C305" i="11"/>
  <c r="D305" s="1"/>
  <c r="J305"/>
  <c r="K305"/>
  <c r="B306"/>
  <c r="L306" s="1"/>
  <c r="C379" i="10" l="1"/>
  <c r="B380"/>
  <c r="F378"/>
  <c r="E378"/>
  <c r="D378"/>
  <c r="C306" i="11"/>
  <c r="D306" s="1"/>
  <c r="K306"/>
  <c r="J306"/>
  <c r="B307"/>
  <c r="L307" s="1"/>
  <c r="E379" i="10" l="1"/>
  <c r="D379"/>
  <c r="F379"/>
  <c r="B381"/>
  <c r="C381" s="1"/>
  <c r="C380"/>
  <c r="K307" i="11"/>
  <c r="J307"/>
  <c r="B308"/>
  <c r="L308" s="1"/>
  <c r="C307"/>
  <c r="D307" s="1"/>
  <c r="F381" i="10" l="1"/>
  <c r="E381"/>
  <c r="D381"/>
  <c r="F380"/>
  <c r="E380"/>
  <c r="D380"/>
  <c r="K308" i="11"/>
  <c r="J308"/>
  <c r="C308"/>
  <c r="D308" s="1"/>
  <c r="B309"/>
  <c r="L309" s="1"/>
  <c r="J309" l="1"/>
  <c r="K309"/>
  <c r="C309"/>
  <c r="D309" s="1"/>
</calcChain>
</file>

<file path=xl/sharedStrings.xml><?xml version="1.0" encoding="utf-8"?>
<sst xmlns="http://schemas.openxmlformats.org/spreadsheetml/2006/main" count="635" uniqueCount="567">
  <si>
    <t>http://nl.wikipedia.org/wiki/Vermogen_(natuurkunde)</t>
  </si>
  <si>
    <t>http://people.zeelandnet.nl/cantalou/cosnl.html</t>
  </si>
  <si>
    <t>http://www.sps.ele.tue.nl/members/J.H.F.Ritzerfeld/netw-web/5i-info.htm</t>
  </si>
  <si>
    <t>http://nl.wikipedia.org/wiki/LC-kring</t>
  </si>
  <si>
    <t>http://nl.wikipedia.org/wiki/RLC-kring</t>
  </si>
  <si>
    <t>http://www.walter-fendt.de/ph14nl/osccirc_nl.htm</t>
  </si>
  <si>
    <t>http://www.virtueelpracticumlokaal.nl/ph_nl/osccirc_nl.htm</t>
  </si>
  <si>
    <t>http://www.haycap.nl/app-c/rc-kring/rc-kring.htm</t>
  </si>
  <si>
    <t>http://www.walter-fendt.de/ph14nl/combrlc_nl.htm</t>
  </si>
  <si>
    <t>http://www.electronics-tutorials.ws/rc/rc_1.html</t>
  </si>
  <si>
    <t>http://www.mathworks.com/matlabcentral/fileexchange/16661-learning-pid-tuning-i-process-reaction-curve/content/html/pidtuning.html</t>
  </si>
  <si>
    <t>http://en.wikipedia.org/wiki/Step_response</t>
  </si>
  <si>
    <t>http://users.ece.gatech.edu/bonnie/book/OnlineDemos/PolePositionsAndStepResponse/BIN/applet.html</t>
  </si>
  <si>
    <t>http://en.wikipedia.org/wiki/Bode_plot</t>
  </si>
  <si>
    <t>http://nl.wikipedia.org/wiki/Demping</t>
  </si>
  <si>
    <t>http://nl.wikipedia.org/wiki/Eerste-ordesysteem</t>
  </si>
  <si>
    <t>http://www.electrical4u.com/basic-electrical/single-phase-power.php</t>
  </si>
  <si>
    <t>http://en.wikipedia.org/wiki/AC_power</t>
  </si>
  <si>
    <t>http://nl.wikipedia.org/wiki/Spoel</t>
  </si>
  <si>
    <t>http://www.facstaff.bucknell.edu/mastascu/econtrolhtml/Freq/Freq6.html</t>
  </si>
  <si>
    <t>http://nl.wikipedia.org/wiki/Bodediagram</t>
  </si>
  <si>
    <t>http://controlcan.homestead.com/files/idxpages.htm</t>
  </si>
  <si>
    <t>http://nl.wikipedia.org/wiki/Impedantie</t>
  </si>
  <si>
    <t>http://www.dicks-website.eu/compleximp/index.htm</t>
  </si>
  <si>
    <t>http://en.wikipedia.org/wiki/Electrical_impedance</t>
  </si>
  <si>
    <t>http://hyperphysics.phy-astr.gsu.edu/hbase/electric/imped.html</t>
  </si>
  <si>
    <t>http://hyperphysics.phy-astr.gsu.edu/hbase/electric/impcom.html</t>
  </si>
  <si>
    <t>CONDENSATOR EN SPOEL</t>
  </si>
  <si>
    <t>DIT BETREFT ELEKTRISCHE COMPONENTEN DIE EEN DYNAMISCH (= VERANDEREND) GEDRAG VERTONEN IN DE TIJD</t>
  </si>
  <si>
    <t>DEZE COMPONENTEN WERKEN NIET BIJ EEN CONSTANTE SPANNING MAAR ALLEEN BIJ VERANDERENDE SPANNING</t>
  </si>
  <si>
    <t xml:space="preserve">        VLAKKE PLAATCONDENSATOR</t>
  </si>
  <si>
    <t>ELEKTRISCHE SPOEL</t>
  </si>
  <si>
    <t>EEN CONDENSATOR BESTAAT UIT TWEE OPPERVLAKTEN</t>
  </si>
  <si>
    <t>EEN SPOEL IS EEN ELEKTRISCHE GELEIDER DIE GEBOGEN IS</t>
  </si>
  <si>
    <t xml:space="preserve">MET DAARTUSSEN EEN ISOLATOR DIE </t>
  </si>
  <si>
    <t>IN DE VORM VAN EEN SCHROEF</t>
  </si>
  <si>
    <t>DIALECTRIC WORDT GENOEMD</t>
  </si>
  <si>
    <t>DE KERN IS HET MATERIAAL DAT ZICH BINNEN DE SPOEL BEVINDT</t>
  </si>
  <si>
    <t>BIJ EEN CONDENSATOR IS SPRAKEN VAN EEN ELEKTRISCH VELD</t>
  </si>
  <si>
    <t>BIJ EEN SPOEL IS SPRAKEN VAN EEN MAGNETISCH VELD</t>
  </si>
  <si>
    <t>BIJ EEN CONSTANTE SPANNING ONTSTAAT EEN CONSTANT ELEKTRISCH VELD</t>
  </si>
  <si>
    <t>BIJ EEN CONSTANTE SPANNING ONTSTAAT EEN CONSTANTE STROOM</t>
  </si>
  <si>
    <t>EEN CONSTANTE MAXIMALE LADING</t>
  </si>
  <si>
    <t>EEN CONSTANTE STROOM GENEREERD EEN CONSTANT MAGNETISCH VELD</t>
  </si>
  <si>
    <t>EEN CONDENSATOR GELEID GEEN GELIJKSTROOM WEL WISSELSTROOM</t>
  </si>
  <si>
    <t xml:space="preserve">EEN CONSTANT MAGNETISCH VELD INDUCEERD GEEN STROOM </t>
  </si>
  <si>
    <t xml:space="preserve">BIJ VERANDERENDE SPANNING VERANDERT DE OPGESLAGEN LADING </t>
  </si>
  <si>
    <t>EEN VERANDEREND MAGNETISCH VELD INDUCEERD EEN VERANDERENDE STROOM</t>
  </si>
  <si>
    <t>ELEKTRISCHE PERMITTIVITEIT = MAAT VOOR POLARISATIE BIJ ELEKTRISCH VELD</t>
  </si>
  <si>
    <t>MATE VOOR GELEIDBAARHEID C.Q. DOORDRINGBAARHEID MAGNETISCH VELD</t>
  </si>
  <si>
    <r>
      <t xml:space="preserve">ε = εo * εr = ELEKTRISCHE CONSTANTE = DIELEKTRISCHE CONSTANTE </t>
    </r>
    <r>
      <rPr>
        <sz val="11"/>
        <color theme="1"/>
        <rFont val="Calibri"/>
        <family val="2"/>
      </rPr>
      <t/>
    </r>
  </si>
  <si>
    <r>
      <t>μ =μ</t>
    </r>
    <r>
      <rPr>
        <b/>
        <vertAlign val="sub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* μ</t>
    </r>
    <r>
      <rPr>
        <b/>
        <vertAlign val="subscript"/>
        <sz val="11"/>
        <color theme="1"/>
        <rFont val="Calibri"/>
        <family val="2"/>
      </rPr>
      <t xml:space="preserve">r </t>
    </r>
    <r>
      <rPr>
        <b/>
        <sz val="11"/>
        <color theme="1"/>
        <rFont val="Calibri"/>
        <family val="2"/>
      </rPr>
      <t>= MAGNETISCHE PERMEABILITEIT</t>
    </r>
  </si>
  <si>
    <r>
      <rPr>
        <b/>
        <sz val="11"/>
        <color theme="1"/>
        <rFont val="Calibri"/>
        <family val="2"/>
      </rPr>
      <t>ε</t>
    </r>
    <r>
      <rPr>
        <b/>
        <vertAlign val="sub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= </t>
    </r>
    <r>
      <rPr>
        <b/>
        <sz val="11"/>
        <color theme="1"/>
        <rFont val="Calibri"/>
        <family val="2"/>
        <scheme val="minor"/>
      </rPr>
      <t>DE ELEKTRISCHE CONSTANTE IN VACUUM   IS IN LUCHT NAGENOEG GELIJK</t>
    </r>
  </si>
  <si>
    <r>
      <rPr>
        <b/>
        <sz val="11"/>
        <color theme="1"/>
        <rFont val="Calibri"/>
        <family val="2"/>
      </rPr>
      <t>μ</t>
    </r>
    <r>
      <rPr>
        <b/>
        <vertAlign val="sub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</rPr>
      <t xml:space="preserve"> = </t>
    </r>
    <r>
      <rPr>
        <b/>
        <sz val="11"/>
        <color theme="1"/>
        <rFont val="Calibri"/>
        <family val="2"/>
        <scheme val="minor"/>
      </rPr>
      <t>IN VACUUM   IS IN LUCHT NAGENOEG GELIJK</t>
    </r>
    <r>
      <rPr>
        <b/>
        <sz val="11"/>
        <color theme="1"/>
        <rFont val="Calibri"/>
        <family val="2"/>
      </rPr>
      <t xml:space="preserve">    </t>
    </r>
  </si>
  <si>
    <r>
      <rPr>
        <b/>
        <sz val="11"/>
        <color theme="1"/>
        <rFont val="Calibri"/>
        <family val="2"/>
      </rPr>
      <t>ε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 xml:space="preserve"> = </t>
    </r>
    <r>
      <rPr>
        <b/>
        <sz val="11"/>
        <color theme="1"/>
        <rFont val="Calibri"/>
        <family val="2"/>
        <scheme val="minor"/>
      </rPr>
      <t xml:space="preserve">RELATIEVE DIELEKTRISCHE CONSTANTE BIJ MATERIAAL </t>
    </r>
    <r>
      <rPr>
        <b/>
        <sz val="11"/>
        <color theme="1"/>
        <rFont val="Calibri"/>
        <family val="2"/>
      </rPr>
      <t>ε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 xml:space="preserve"> KEER GROTER</t>
    </r>
  </si>
  <si>
    <r>
      <rPr>
        <b/>
        <sz val="11"/>
        <color theme="1"/>
        <rFont val="Calibri"/>
        <family val="2"/>
      </rPr>
      <t>μ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 xml:space="preserve"> = </t>
    </r>
    <r>
      <rPr>
        <b/>
        <sz val="11"/>
        <color theme="1"/>
        <rFont val="Calibri"/>
        <family val="2"/>
        <scheme val="minor"/>
      </rPr>
      <t xml:space="preserve">RELATIEVE PERMEABILITEIT    MET KERN IN SPOEL </t>
    </r>
    <r>
      <rPr>
        <b/>
        <sz val="11"/>
        <color theme="1"/>
        <rFont val="Calibri"/>
        <family val="2"/>
      </rPr>
      <t>μ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 xml:space="preserve"> KEER STERKER</t>
    </r>
  </si>
  <si>
    <r>
      <t>MAXWEL RELATIE BIJ ELEKTROMAGNETISCHE GOLVEN IN VACCUUM  LICHTSNELHEID IN HET KWADRAAT = 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1/μ</t>
    </r>
    <r>
      <rPr>
        <b/>
        <vertAlign val="sub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ε</t>
    </r>
    <r>
      <rPr>
        <b/>
        <vertAlign val="subscript"/>
        <sz val="11"/>
        <color theme="1"/>
        <rFont val="Calibri"/>
        <family val="2"/>
        <scheme val="minor"/>
      </rPr>
      <t>o</t>
    </r>
  </si>
  <si>
    <r>
      <t>μ</t>
    </r>
    <r>
      <rPr>
        <b/>
        <vertAlign val="sub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=</t>
    </r>
  </si>
  <si>
    <r>
      <t>10</t>
    </r>
    <r>
      <rPr>
        <b/>
        <vertAlign val="superscript"/>
        <sz val="11"/>
        <color theme="1"/>
        <rFont val="Calibri"/>
        <family val="2"/>
        <scheme val="minor"/>
      </rPr>
      <t>-7</t>
    </r>
    <r>
      <rPr>
        <b/>
        <sz val="11"/>
        <color theme="1"/>
        <rFont val="Calibri"/>
        <family val="2"/>
        <scheme val="minor"/>
      </rPr>
      <t xml:space="preserve"> N/A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</si>
  <si>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= 4π 10</t>
    </r>
    <r>
      <rPr>
        <b/>
        <vertAlign val="superscript"/>
        <sz val="11"/>
        <color theme="1"/>
        <rFont val="Calibri"/>
        <family val="2"/>
      </rPr>
      <t>-7</t>
    </r>
    <r>
      <rPr>
        <b/>
        <sz val="11"/>
        <color theme="1"/>
        <rFont val="Calibri"/>
        <family val="2"/>
      </rPr>
      <t xml:space="preserve"> </t>
    </r>
  </si>
  <si>
    <t xml:space="preserve">     PER DEFINITIE =  VOLGT UIT DE DEFINITIE VAN DE DE GROOTHEID AMPERE</t>
  </si>
  <si>
    <r>
      <t>ε</t>
    </r>
    <r>
      <rPr>
        <b/>
        <vertAlign val="sub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= </t>
    </r>
  </si>
  <si>
    <r>
      <t>10</t>
    </r>
    <r>
      <rPr>
        <b/>
        <vertAlign val="superscript"/>
        <sz val="11"/>
        <color theme="1"/>
        <rFont val="Calibri"/>
        <family val="2"/>
        <scheme val="minor"/>
      </rPr>
      <t>-12</t>
    </r>
    <r>
      <rPr>
        <b/>
        <sz val="11"/>
        <color theme="1"/>
        <rFont val="Calibri"/>
        <family val="2"/>
        <scheme val="minor"/>
      </rPr>
      <t xml:space="preserve"> F/m   =  1 / μ</t>
    </r>
    <r>
      <rPr>
        <b/>
        <vertAlign val="sub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*c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  MET LICHTSNELHEID PER DEFINITIE 2,99792458 10</t>
    </r>
    <r>
      <rPr>
        <b/>
        <vertAlign val="superscript"/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M/s</t>
    </r>
  </si>
  <si>
    <t>http://nl.wikipedia.org/wiki/Condensator</t>
  </si>
  <si>
    <t>CONDENSATOR</t>
  </si>
  <si>
    <t>http://nl.wikipedia.org/wiki/Permittiviteit</t>
  </si>
  <si>
    <t>PERMITTIVITEIT</t>
  </si>
  <si>
    <t>http://nl.wikipedia.org/wiki/Magnetische_veldconstante</t>
  </si>
  <si>
    <t>MAGNETISCHE VELDCONSTANTE</t>
  </si>
  <si>
    <t>http://nl.wikipedia.org/wiki/Elektrische_veldconstante</t>
  </si>
  <si>
    <t>ELEKTRISCHE VELDXCONSTANTE</t>
  </si>
  <si>
    <t>http://nl.wikipedia.org/wiki/Magnetische_permeabiliteit</t>
  </si>
  <si>
    <t>MAGNETISCHE PERMEABILITEIT</t>
  </si>
  <si>
    <t>DYNAMISCHE RELATIES</t>
  </si>
  <si>
    <t>EEN STROOM IS DE HOEVEELHEID LADING GEDEELD DOOR DE TIJD</t>
  </si>
  <si>
    <t xml:space="preserve">BIJ EEN SPOEL IS DE GEINDUCEERDE SPANNING </t>
  </si>
  <si>
    <t xml:space="preserve">EVENREDIG MET HET AANTAL WINDINGEN N </t>
  </si>
  <si>
    <t xml:space="preserve">BIJ EEN CONDENSATOR SCHRIJFT MEN </t>
  </si>
  <si>
    <t>EN DE DE FLUXVERANDERING IN DE TIJD</t>
  </si>
  <si>
    <t xml:space="preserve">BIJ ZELFINDUCTIE GEBRUIKT MEN DE FORMULE </t>
  </si>
  <si>
    <t>VOOR DE AANGELEGDE SPANNING GELDT TEGENGESTELDE</t>
  </si>
  <si>
    <t xml:space="preserve">U = </t>
  </si>
  <si>
    <t>HIERIN IS L DE COEFFEFICIENT VOOR ZELFINDUCTIE</t>
  </si>
  <si>
    <r>
      <t>DEZE IS EVENREDIG MET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HANGT AF VAN DE LENGTE, </t>
    </r>
  </si>
  <si>
    <t>DE DOORSNEDE EN HET MATERIAAL VAN DE SPOEL</t>
  </si>
  <si>
    <t>http://nl.wikipedia.org/wiki/Inductie_(elektriciteit)</t>
  </si>
  <si>
    <t>INDUCTIE</t>
  </si>
  <si>
    <t>http://nl.wikipedia.org/wiki/Zelfinductie</t>
  </si>
  <si>
    <t>ZELFINDUCTIE</t>
  </si>
  <si>
    <t>http://nl.wikipedia.org/wiki/Magnetische_weerstand</t>
  </si>
  <si>
    <t>MAGNETISCHE WEERSTAND</t>
  </si>
  <si>
    <t>SINUS RELATIES</t>
  </si>
  <si>
    <t xml:space="preserve">U = Ȗ SIN ωt EN DIFFERENTIEREN RESULTEERT IN </t>
  </si>
  <si>
    <t xml:space="preserve">U = Ȗ SIN ωt EN INTEGREREN RESULTEERT IN </t>
  </si>
  <si>
    <r>
      <t xml:space="preserve">Ic = </t>
    </r>
    <r>
      <rPr>
        <b/>
        <sz val="11"/>
        <color theme="1"/>
        <rFont val="Calibri"/>
        <family val="2"/>
      </rPr>
      <t>ω</t>
    </r>
    <r>
      <rPr>
        <b/>
        <sz val="11"/>
        <color theme="1"/>
        <rFont val="Calibri"/>
        <family val="2"/>
        <scheme val="minor"/>
      </rPr>
      <t xml:space="preserve">C </t>
    </r>
    <r>
      <rPr>
        <b/>
        <sz val="11"/>
        <color theme="1"/>
        <rFont val="Calibri"/>
        <family val="2"/>
      </rPr>
      <t>Ȗ COS ωt = ωC Ȗ SIN(ωt + π/2)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</si>
  <si>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1/L  </t>
    </r>
    <r>
      <rPr>
        <b/>
        <sz val="11"/>
        <color theme="1"/>
        <rFont val="Calibri"/>
        <family val="2"/>
      </rPr>
      <t>Ȗ ∫ SIN ω</t>
    </r>
    <r>
      <rPr>
        <b/>
        <sz val="11"/>
        <color theme="1"/>
        <rFont val="Calibri"/>
        <family val="2"/>
        <scheme val="minor"/>
      </rPr>
      <t>t dt = - 1/</t>
    </r>
    <r>
      <rPr>
        <b/>
        <sz val="11"/>
        <color theme="1"/>
        <rFont val="Calibri"/>
        <family val="2"/>
      </rPr>
      <t>ωL Ȗ</t>
    </r>
    <r>
      <rPr>
        <b/>
        <sz val="11"/>
        <color theme="1"/>
        <rFont val="Calibri"/>
        <family val="2"/>
        <scheme val="minor"/>
      </rPr>
      <t xml:space="preserve"> COS </t>
    </r>
    <r>
      <rPr>
        <b/>
        <sz val="11"/>
        <color theme="1"/>
        <rFont val="Calibri"/>
        <family val="2"/>
      </rPr>
      <t>ωt = 1/ωL Ȗ SIN(ωt - π/2)  MET CONSTANTE = 0</t>
    </r>
  </si>
  <si>
    <r>
      <t>BIJ EEN CONDENSATOR LOOPT DE STROOM DUS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VOOR OP DE SPANNING</t>
    </r>
  </si>
  <si>
    <r>
      <t>BIJ EEN SPOEL LOOPT DE STROOM DUS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ACHTER OP SPANNING</t>
    </r>
  </si>
  <si>
    <r>
      <t>OFTEWEL DE SPANNING LOOPT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7030A0"/>
        <rFont val="Calibri"/>
        <family val="2"/>
        <scheme val="minor"/>
      </rPr>
      <t>ACHTER OP DE STROOM</t>
    </r>
  </si>
  <si>
    <r>
      <t>OFTEWEL DE SPANNING LOOPT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3"/>
        <rFont val="Calibri"/>
        <family val="2"/>
        <scheme val="minor"/>
      </rPr>
      <t>VOOR OP DE STROOM</t>
    </r>
  </si>
  <si>
    <t>VECTORDIAGRAM</t>
  </si>
  <si>
    <t>ACHTERLOPEN =</t>
  </si>
  <si>
    <r>
      <t xml:space="preserve">OP TIJDSTIP </t>
    </r>
    <r>
      <rPr>
        <b/>
        <sz val="14"/>
        <color theme="9" tint="-0.249977111117893"/>
        <rFont val="Calibri"/>
        <family val="2"/>
        <scheme val="minor"/>
      </rPr>
      <t>t</t>
    </r>
  </si>
  <si>
    <t>NAIJLEN =</t>
  </si>
  <si>
    <t>LATER DOOR NUL</t>
  </si>
  <si>
    <t>OMHOOG</t>
  </si>
  <si>
    <r>
      <t xml:space="preserve">FASEVERSCHIL + </t>
    </r>
    <r>
      <rPr>
        <b/>
        <sz val="11"/>
        <color rgb="FF7030A0"/>
        <rFont val="Calibri"/>
        <family val="2"/>
      </rPr>
      <t>π/2</t>
    </r>
  </si>
  <si>
    <t>VOORLOPEN =</t>
  </si>
  <si>
    <t xml:space="preserve">EERDER DOOR NUL </t>
  </si>
  <si>
    <r>
      <t xml:space="preserve">FASEVERSCHIL - </t>
    </r>
    <r>
      <rPr>
        <b/>
        <sz val="11"/>
        <color theme="3"/>
        <rFont val="Calibri"/>
        <family val="2"/>
      </rPr>
      <t>π/2</t>
    </r>
  </si>
  <si>
    <t>T.O.V. ROOD</t>
  </si>
  <si>
    <t>REACTANTIE</t>
  </si>
  <si>
    <r>
      <t xml:space="preserve">ANALOOG AAN EEN WEERSTAND R = U/I IS DE REACTANTIE X = </t>
    </r>
    <r>
      <rPr>
        <b/>
        <sz val="11"/>
        <color theme="1"/>
        <rFont val="Calibri"/>
        <family val="2"/>
      </rPr>
      <t>Ȗ/Î = U</t>
    </r>
    <r>
      <rPr>
        <b/>
        <vertAlign val="subscript"/>
        <sz val="11"/>
        <color theme="1"/>
        <rFont val="Calibri"/>
        <family val="2"/>
      </rPr>
      <t>EFFECTIEF</t>
    </r>
    <r>
      <rPr>
        <b/>
        <sz val="11"/>
        <color theme="1"/>
        <rFont val="Calibri"/>
        <family val="2"/>
      </rPr>
      <t>/I</t>
    </r>
    <r>
      <rPr>
        <b/>
        <vertAlign val="subscript"/>
        <sz val="11"/>
        <color theme="1"/>
        <rFont val="Calibri"/>
        <family val="2"/>
      </rPr>
      <t>EFFECTIEF</t>
    </r>
  </si>
  <si>
    <r>
      <t>BIJ EEN CONDENSATOR IS DE CAPACITIEVE REACTANTIE  X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1/</t>
    </r>
    <r>
      <rPr>
        <b/>
        <sz val="11"/>
        <color theme="1"/>
        <rFont val="Calibri"/>
        <family val="2"/>
      </rPr>
      <t>ωC</t>
    </r>
  </si>
  <si>
    <r>
      <t>BIJ EEN SPOEL IS DE INDUCTIEVE REACTANTIE X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ωL</t>
    </r>
  </si>
  <si>
    <r>
      <t xml:space="preserve">BIJ GELIJKSTROOM IS </t>
    </r>
    <r>
      <rPr>
        <b/>
        <sz val="11"/>
        <color theme="1"/>
        <rFont val="Calibri"/>
        <family val="2"/>
      </rPr>
      <t>ω = 0 EN DE CAPACITIEVE REACTANTIE ONEINDIG</t>
    </r>
  </si>
  <si>
    <t>BIJ GELIJKSTROOM IS DE REACTANTIE BIJ EEN SPOEL GELIJK AAN NUL</t>
  </si>
  <si>
    <t>DE REACTANTIE NEEMT OMGEKEERD EVENREDIG AF MET DE FREQUENTIE</t>
  </si>
  <si>
    <t>DE REACTANTIE NEEMT LINEAIR TOE MET DE FREQUENTIE</t>
  </si>
  <si>
    <t>r</t>
  </si>
  <si>
    <t>ZIE VOOR EEN INTRODUCTIE DE FILE GETALLLEN &amp; COMPLEXE REKENWIJZE</t>
  </si>
  <si>
    <t>HET BEREKENEN VAN DE COMPLEXE VERVANGINGSWEERSTAND VERLOOPT IDENTIEK AAN DAT BIJ OHMSE WEERSTANDEN</t>
  </si>
  <si>
    <r>
      <t xml:space="preserve">DEZE HEEFT EEN LENGTE |Z| = </t>
    </r>
    <r>
      <rPr>
        <b/>
        <sz val="11"/>
        <color theme="1"/>
        <rFont val="Calibri"/>
        <family val="2"/>
      </rPr>
      <t>√(a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+b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EN EEN FASEHOEK α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(b/a)</t>
    </r>
  </si>
  <si>
    <r>
      <t>ALS PARALLEL MOET DE BREUKEN FORMULE WORDEN TOEGEPAST 1/Z</t>
    </r>
    <r>
      <rPr>
        <b/>
        <vertAlign val="subscript"/>
        <sz val="11"/>
        <color theme="1"/>
        <rFont val="Calibri"/>
        <family val="2"/>
        <scheme val="minor"/>
      </rPr>
      <t>vp</t>
    </r>
    <r>
      <rPr>
        <b/>
        <sz val="11"/>
        <color theme="1"/>
        <rFont val="Calibri"/>
        <family val="2"/>
        <scheme val="minor"/>
      </rPr>
      <t xml:space="preserve"> = 1/Z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+1/Z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..</t>
    </r>
  </si>
  <si>
    <r>
      <t>IN SERIE MOET COMPLEX WORDEN OPGETELD Z</t>
    </r>
    <r>
      <rPr>
        <b/>
        <vertAlign val="subscript"/>
        <sz val="11"/>
        <color theme="1"/>
        <rFont val="Calibri"/>
        <family val="2"/>
        <scheme val="minor"/>
      </rPr>
      <t>vs</t>
    </r>
    <r>
      <rPr>
        <b/>
        <sz val="11"/>
        <color theme="1"/>
        <rFont val="Calibri"/>
        <family val="2"/>
        <scheme val="minor"/>
      </rPr>
      <t xml:space="preserve"> = Z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+Z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+…</t>
    </r>
  </si>
  <si>
    <t xml:space="preserve">IMPEDANTIE EN ARGUMENT </t>
  </si>
  <si>
    <t>DE IMPEDANTIE IS DE LENGTE VAN DE COMPLEXE VERVANGINGSWEERSTAND = |Zv|</t>
  </si>
  <si>
    <t xml:space="preserve">HET ARGUMENT IS DE FASEHOEK VAN DE COMPLEXE VERVANGINGSWEERSTAND </t>
  </si>
  <si>
    <t>VOORBEELDEN</t>
  </si>
  <si>
    <r>
      <t>IMPEDANTIE |Z| = (R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L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>0,5</t>
    </r>
  </si>
  <si>
    <r>
      <t xml:space="preserve">FASEHOEK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>= 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(</t>
    </r>
    <r>
      <rPr>
        <b/>
        <sz val="11"/>
        <color theme="1"/>
        <rFont val="Calibri"/>
        <family val="2"/>
      </rPr>
      <t>ωL/R)</t>
    </r>
  </si>
  <si>
    <t xml:space="preserve">EEN COMPLEXE WEERSTAND WORDT GESCHREVEN IN DE VORM Z = a + jb </t>
  </si>
  <si>
    <r>
      <t>WEERSTAND R IN SERIE MET CONDENSATOR    Z</t>
    </r>
    <r>
      <rPr>
        <b/>
        <vertAlign val="subscript"/>
        <sz val="11"/>
        <color theme="1"/>
        <rFont val="Calibri"/>
        <family val="2"/>
        <scheme val="minor"/>
      </rPr>
      <t>vs</t>
    </r>
    <r>
      <rPr>
        <b/>
        <sz val="11"/>
        <color theme="1"/>
        <rFont val="Calibri"/>
        <family val="2"/>
        <scheme val="minor"/>
      </rPr>
      <t xml:space="preserve"> = R + j/</t>
    </r>
    <r>
      <rPr>
        <b/>
        <sz val="11"/>
        <color theme="1"/>
        <rFont val="Calibri"/>
        <family val="2"/>
      </rPr>
      <t>ωC</t>
    </r>
  </si>
  <si>
    <r>
      <t>WEERSTAND R IN SERIE MET SPOEL  Z</t>
    </r>
    <r>
      <rPr>
        <b/>
        <vertAlign val="subscript"/>
        <sz val="11"/>
        <color theme="1"/>
        <rFont val="Calibri"/>
        <family val="2"/>
        <scheme val="minor"/>
      </rPr>
      <t>vp</t>
    </r>
    <r>
      <rPr>
        <b/>
        <sz val="11"/>
        <color theme="1"/>
        <rFont val="Calibri"/>
        <family val="2"/>
        <scheme val="minor"/>
      </rPr>
      <t xml:space="preserve"> = R + j</t>
    </r>
    <r>
      <rPr>
        <b/>
        <sz val="11"/>
        <color theme="1"/>
        <rFont val="Calibri"/>
        <family val="2"/>
      </rPr>
      <t xml:space="preserve">ωL  </t>
    </r>
  </si>
  <si>
    <t xml:space="preserve">WEERSTAND </t>
  </si>
  <si>
    <t>OF</t>
  </si>
  <si>
    <t xml:space="preserve">SPOEL </t>
  </si>
  <si>
    <r>
      <t>VOOR EEN IDEALE SPOEL X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j</t>
    </r>
    <r>
      <rPr>
        <b/>
        <sz val="11"/>
        <color theme="1"/>
        <rFont val="Calibri"/>
        <family val="2"/>
      </rPr>
      <t>ωL</t>
    </r>
  </si>
  <si>
    <r>
      <t xml:space="preserve">FASEHOEK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>= 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(R/</t>
    </r>
    <r>
      <rPr>
        <b/>
        <sz val="11"/>
        <color theme="1"/>
        <rFont val="Calibri"/>
        <family val="2"/>
      </rPr>
      <t>ωL)</t>
    </r>
  </si>
  <si>
    <r>
      <t>Zvp = Rj</t>
    </r>
    <r>
      <rPr>
        <b/>
        <sz val="11"/>
        <color theme="1"/>
        <rFont val="Calibri"/>
        <family val="2"/>
      </rPr>
      <t>ωL/(R+jωL)  = RjωL(R-jωL) / (R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+ω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L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= (ω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R + j</t>
    </r>
    <r>
      <rPr>
        <b/>
        <sz val="11"/>
        <color theme="1"/>
        <rFont val="Calibri"/>
        <family val="2"/>
      </rPr>
      <t>ωLR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/ (R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+ω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L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</si>
  <si>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r>
      <t xml:space="preserve">IMPEDANTIE |Z| = </t>
    </r>
    <r>
      <rPr>
        <b/>
        <sz val="11"/>
        <color theme="1"/>
        <rFont val="Calibri"/>
        <family val="2"/>
      </rPr>
      <t>ωRL /(R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+ω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))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</si>
  <si>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WEERSTAND PARALLEL AAN SPOEL  1/Zvp = 1/R + 1/j</t>
    </r>
    <r>
      <rPr>
        <b/>
        <sz val="11"/>
        <color theme="1"/>
        <rFont val="Calibri"/>
        <family val="2"/>
      </rPr>
      <t>ωL</t>
    </r>
  </si>
  <si>
    <t>NIET IDEALE CONDENSATOR</t>
  </si>
  <si>
    <t>NIET IDEALE SPOEL</t>
  </si>
  <si>
    <t>RESONANTIEKRINGEN</t>
  </si>
  <si>
    <r>
      <t xml:space="preserve">VOOR </t>
    </r>
    <r>
      <rPr>
        <b/>
        <sz val="11"/>
        <color theme="1"/>
        <rFont val="Calibri"/>
        <family val="2"/>
      </rPr>
      <t>ω = 0 EN VOOR ω NAAR ONEINDIG GAAT |Z| NAAR ONEINDIG</t>
    </r>
  </si>
  <si>
    <r>
      <t xml:space="preserve">DE IMPEDANTIE |Z| = R ALS Xc = XL  --&gt; BIJ EEN FREQUENTIE </t>
    </r>
    <r>
      <rPr>
        <b/>
        <sz val="11"/>
        <color theme="1"/>
        <rFont val="Calibri"/>
        <family val="2"/>
      </rPr>
      <t>ω</t>
    </r>
    <r>
      <rPr>
        <b/>
        <vertAlign val="sub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= {1/(LC)}</t>
    </r>
    <r>
      <rPr>
        <b/>
        <vertAlign val="superscript"/>
        <sz val="11"/>
        <color theme="1"/>
        <rFont val="Calibri"/>
        <family val="2"/>
      </rPr>
      <t>0,5</t>
    </r>
  </si>
  <si>
    <r>
      <t>ALS 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&lt;&lt; 1/LC GEEFT DIT DEZELFDE RESONANTIEFREQUENTIE ALS BIJ DE SERIERESONATOR </t>
    </r>
  </si>
  <si>
    <r>
      <t>BIJ EEN CONDENSATOR PARALLEL AAN EEN SPOEL IN SERIE MET EEN WEERSTAND GELDT VOOR DE RESONANTIEFREQUENTIE ω</t>
    </r>
    <r>
      <rPr>
        <b/>
        <vertAlign val="sub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= {1/LC - 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</si>
  <si>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t>WEERSTAND</t>
  </si>
  <si>
    <t>KLASSIEKE ELECTRO DYNAMICA</t>
  </si>
  <si>
    <t>HET DOEL VAN DEZE FILE IS TE ILLUSTREREN HOE DE COMPLEXE REKENWIJZE WORDT TOEGEPAST BIJ ELEKTRONISCHE SCHAKELINGEN</t>
  </si>
  <si>
    <t>MET COMPONENTEN DIE EEN DYNAMISCHE GEDRAG HEBBEN</t>
  </si>
  <si>
    <t>VOOR EEN OHMSE WEERSTAND GELDT DE RELATIE U = IR</t>
  </si>
  <si>
    <t xml:space="preserve">EEN WISSELSPANNING IS IN FASE MET DE WISSELSTROOM </t>
  </si>
  <si>
    <t>R</t>
  </si>
  <si>
    <t>L</t>
  </si>
  <si>
    <t>C</t>
  </si>
  <si>
    <t>FARAD</t>
  </si>
  <si>
    <t>HENRY</t>
  </si>
  <si>
    <t>OHM</t>
  </si>
  <si>
    <t>nF</t>
  </si>
  <si>
    <t>mH</t>
  </si>
  <si>
    <t>Ω</t>
  </si>
  <si>
    <t>RESONANTIE FREQUENTIE ωo =</t>
  </si>
  <si>
    <t>RAD/s</t>
  </si>
  <si>
    <t xml:space="preserve">ω/ωo </t>
  </si>
  <si>
    <t>Re</t>
  </si>
  <si>
    <t>Im</t>
  </si>
  <si>
    <t>CONST.</t>
  </si>
  <si>
    <r>
      <t xml:space="preserve">|Z| </t>
    </r>
    <r>
      <rPr>
        <sz val="11"/>
        <color theme="1"/>
        <rFont val="Calibri"/>
        <family val="2"/>
      </rPr>
      <t>Ω</t>
    </r>
  </si>
  <si>
    <t>h</t>
  </si>
  <si>
    <t>v</t>
  </si>
  <si>
    <t>FASEHOEK rad</t>
  </si>
  <si>
    <t>BIJ DE UITWERKING MOET JE NIET BLIND GAAN REKENEN, MAAR VOORAL EERST DE TELLER EN NOEMER VEREENVOUDIGEN DOOR SLIM DOOR DEZELFDE FACTOR TE DELEN</t>
  </si>
  <si>
    <t>R // L</t>
  </si>
  <si>
    <t>R + C</t>
  </si>
  <si>
    <t>R + L</t>
  </si>
  <si>
    <r>
      <t xml:space="preserve">FASEHOEK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>= -TAN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(1/</t>
    </r>
    <r>
      <rPr>
        <b/>
        <sz val="11"/>
        <color theme="1"/>
        <rFont val="Calibri"/>
        <family val="2"/>
      </rPr>
      <t>ωRC)</t>
    </r>
  </si>
  <si>
    <t>GRAFISCHE WEERGAVE</t>
  </si>
  <si>
    <t>JE KUNT WAARDEN KIEZEN</t>
  </si>
  <si>
    <t>Ω       =</t>
  </si>
  <si>
    <t>mH   =</t>
  </si>
  <si>
    <t>nF     =</t>
  </si>
  <si>
    <t xml:space="preserve">BIJ RESONANTIE IS DE FASEHOEK NUL EN DUS OOK HET IMAGINAIRE DEEL </t>
  </si>
  <si>
    <r>
      <t>BIJ EEN SERIESCHAKELING VAN EEN WEERSTAND, CONDENSATOR EN EEN SPOEL WORDT |Z| = {R + j</t>
    </r>
    <r>
      <rPr>
        <b/>
        <sz val="11"/>
        <color theme="1"/>
        <rFont val="Calibri"/>
        <family val="2"/>
      </rPr>
      <t>ωL + 1/jωC} = {R + j(ωL-1/ωC)}</t>
    </r>
  </si>
  <si>
    <r>
      <t>VOOR DE IMPEDANTIE GELDT DAN Z| = {R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(</t>
    </r>
    <r>
      <rPr>
        <b/>
        <sz val="11"/>
        <color theme="1"/>
        <rFont val="Calibri"/>
        <family val="2"/>
      </rPr>
      <t>ωL-1/ωC)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}</t>
    </r>
    <r>
      <rPr>
        <b/>
        <vertAlign val="superscript"/>
        <sz val="11"/>
        <color theme="1"/>
        <rFont val="Calibri"/>
        <family val="2"/>
      </rPr>
      <t>0,5</t>
    </r>
    <r>
      <rPr>
        <b/>
        <sz val="11"/>
        <color theme="1"/>
        <rFont val="Calibri"/>
        <family val="2"/>
      </rPr>
      <t xml:space="preserve">  EN VOOR DE FASEHOEK α = TAN-1 {(ωL-1/ωC)/R}</t>
    </r>
  </si>
  <si>
    <t>DE FASEHOEK IS DAN NUL EN DE STROOM N FASE MET DE SPANNING EN DAN TREED ER IN DE SCHAKELING RESONANTIE OP</t>
  </si>
  <si>
    <t>BEREKENING STAAT</t>
  </si>
  <si>
    <t>LAAG BIJ 1</t>
  </si>
  <si>
    <t>SMALLE HOGE PIEK</t>
  </si>
  <si>
    <t>BIJ 1</t>
  </si>
  <si>
    <t>LAATSTE NIET VERWARREN MET SPOEL</t>
  </si>
  <si>
    <t xml:space="preserve"> IDEAAL = ZONDER VERLIEZEN</t>
  </si>
  <si>
    <t>FILTERSCHAKELINGEN</t>
  </si>
  <si>
    <t>BEDOELD OM BEPAALDE FREQUENTIES NIET DOOR TE LATEN  = UIT TE FILTEREN</t>
  </si>
  <si>
    <t>DEZE ZIJN GEBASEERD OP SPANNINGDELING BIJ COMPLEXE WEERSTANDEN</t>
  </si>
  <si>
    <t>U1</t>
  </si>
  <si>
    <t>U2</t>
  </si>
  <si>
    <t>VERSTERKINGS OF DOORLAATFACTOR = U2/U1 = | Z2 / (Z1 + Z2) |</t>
  </si>
  <si>
    <r>
      <t xml:space="preserve">FASEHOEK </t>
    </r>
    <r>
      <rPr>
        <b/>
        <sz val="11"/>
        <color theme="1"/>
        <rFont val="Calibri"/>
        <family val="2"/>
      </rPr>
      <t>α = -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(ωRC)</t>
    </r>
  </si>
  <si>
    <t>LAAGDOORLAATFILTER:</t>
  </si>
  <si>
    <t>HOOGDOORLAATFILTER:</t>
  </si>
  <si>
    <r>
      <t>MET Z1 = R EN Z2 = j/</t>
    </r>
    <r>
      <rPr>
        <b/>
        <sz val="11"/>
        <color theme="1"/>
        <rFont val="Calibri"/>
        <family val="2"/>
      </rPr>
      <t>ωC   --&gt; U2/U1 = | ( 1/jωC ) / (R + 1/jωC) | = |1 /(1 + jωRC) | = 1 / (1 +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C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>0,5</t>
    </r>
  </si>
  <si>
    <r>
      <t xml:space="preserve">FASEHOEK </t>
    </r>
    <r>
      <rPr>
        <b/>
        <sz val="11"/>
        <color theme="1"/>
        <rFont val="Calibri"/>
        <family val="2"/>
      </rPr>
      <t>α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(1/ωRC)</t>
    </r>
  </si>
  <si>
    <t>LAAGDOORLAAT</t>
  </si>
  <si>
    <t>HOOGDOORLAAT</t>
  </si>
  <si>
    <t>α</t>
  </si>
  <si>
    <t>ratio</t>
  </si>
  <si>
    <t>DE DOORLAATFACTOR WORDT</t>
  </si>
  <si>
    <t>GEWOONLIJK WEERGEGEVEN</t>
  </si>
  <si>
    <t>OP LOGARITMISCHE SCHAAL</t>
  </si>
  <si>
    <t>HORIZONTAAL ALS VEELVOUDEN</t>
  </si>
  <si>
    <t>VAN RC</t>
  </si>
  <si>
    <r>
      <t>DE OMSLAG VINDT PLAATS BIJ 45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</si>
  <si>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t>DE BODEDIAGRAMMEN TONEN</t>
  </si>
  <si>
    <t>DE ASSYMPTOTEN</t>
  </si>
  <si>
    <t>SOMS WORDT VERTICAAL OOK DE DECIBEL SCHAAL GEBRUIKT ALS 20 LOG(U2/U1) dB</t>
  </si>
  <si>
    <r>
      <t>DIT IS GEBASEERD OP HET VERSCHIL IN VERMOGEN P2/P1 = U2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/U1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, HETGEEN EEN COEFFICIENT 2 OPLEVERT</t>
    </r>
  </si>
  <si>
    <t>DE FACTOR 10 WORDT VEROORZAAKT DOORDAT MET DECIBEL WORDT GEWERKT</t>
  </si>
  <si>
    <t>BANDFILTERS</t>
  </si>
  <si>
    <t>DEZE LATEN EEN FREQUENTIEBAND JUIST WEL OF NIET DOOR</t>
  </si>
  <si>
    <t>U2/U1 = | (Z2 + Z3) / (Z1 + Z2 + Z3) |</t>
  </si>
  <si>
    <t>NA BOVEN EN ONDER VERMENIGVULDIGEN MET j</t>
  </si>
  <si>
    <t>U2/U1 = (ωL - 1/ωC ) / | ( -jR + (ωL - 1/ωC)) |</t>
  </si>
  <si>
    <r>
      <t xml:space="preserve">              = | ( j</t>
    </r>
    <r>
      <rPr>
        <b/>
        <sz val="11"/>
        <color theme="1"/>
        <rFont val="Calibri"/>
        <family val="2"/>
      </rPr>
      <t>ωL + 1/jωC ) / ( R + jωL + 1/jωC) |</t>
    </r>
  </si>
  <si>
    <r>
      <t xml:space="preserve">             = (ωL - 1/ωC ) / { 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(ωL - 1/ωC)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</si>
  <si>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 xml:space="preserve">FASEHOEK </t>
    </r>
    <r>
      <rPr>
        <b/>
        <sz val="11"/>
        <color theme="1"/>
        <rFont val="Calibri"/>
        <family val="2"/>
      </rPr>
      <t>α = TAN-1 {R/(ωL - 1/ωC)}</t>
    </r>
  </si>
  <si>
    <r>
      <t xml:space="preserve">RESONANTIEFREQUENTIE </t>
    </r>
    <r>
      <rPr>
        <b/>
        <sz val="11"/>
        <color theme="1"/>
        <rFont val="Calibri"/>
        <family val="2"/>
      </rPr>
      <t>ω</t>
    </r>
    <r>
      <rPr>
        <b/>
        <vertAlign val="sub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= (LC)</t>
    </r>
    <r>
      <rPr>
        <b/>
        <vertAlign val="superscript"/>
        <sz val="11"/>
        <color theme="1"/>
        <rFont val="Calibri"/>
        <family val="2"/>
      </rPr>
      <t>-0,5</t>
    </r>
  </si>
  <si>
    <t xml:space="preserve">DIT BANDFILTER HEEFT </t>
  </si>
  <si>
    <t xml:space="preserve">DEZELFDE VORM ALS DE </t>
  </si>
  <si>
    <t xml:space="preserve">OSCILLATOR </t>
  </si>
  <si>
    <t xml:space="preserve">EN LAAT FREQUENTIES </t>
  </si>
  <si>
    <t>NABIJ DE RESONANTIEFREQUENTIE</t>
  </si>
  <si>
    <t>NAGENOEG NIET DOOR</t>
  </si>
  <si>
    <r>
      <t>VERVANGINGSWEERSTAND PARALLEL 1/Zvp = 1/j</t>
    </r>
    <r>
      <rPr>
        <b/>
        <sz val="11"/>
        <color theme="1"/>
        <rFont val="Calibri"/>
        <family val="2"/>
      </rPr>
      <t>ωL - ωC/j</t>
    </r>
  </si>
  <si>
    <r>
      <t>--&gt; Zvp = j</t>
    </r>
    <r>
      <rPr>
        <b/>
        <sz val="11"/>
        <color theme="1"/>
        <rFont val="Calibri"/>
        <family val="2"/>
      </rPr>
      <t>ωL / (1-ω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LC)</t>
    </r>
  </si>
  <si>
    <r>
      <t xml:space="preserve">FASEHOEK </t>
    </r>
    <r>
      <rPr>
        <b/>
        <sz val="11"/>
        <color theme="1"/>
        <rFont val="Calibri"/>
        <family val="2"/>
      </rPr>
      <t>α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{R(ωL - 1/ωC)}</t>
    </r>
  </si>
  <si>
    <r>
      <t>U2/U1 = | j</t>
    </r>
    <r>
      <rPr>
        <b/>
        <sz val="11"/>
        <color theme="1"/>
        <rFont val="Calibri"/>
        <family val="2"/>
      </rPr>
      <t>ωL / {R(1-ω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LC) + jω</t>
    </r>
    <r>
      <rPr>
        <b/>
        <sz val="11"/>
        <color theme="1"/>
        <rFont val="Calibri"/>
        <family val="2"/>
        <scheme val="minor"/>
      </rPr>
      <t>L}| = 1 / |{1 - jR(1/</t>
    </r>
    <r>
      <rPr>
        <b/>
        <sz val="11"/>
        <color theme="1"/>
        <rFont val="Calibri"/>
        <family val="2"/>
      </rPr>
      <t>ωL</t>
    </r>
    <r>
      <rPr>
        <b/>
        <sz val="11"/>
        <color theme="1"/>
        <rFont val="Calibri"/>
        <family val="2"/>
        <scheme val="minor"/>
      </rPr>
      <t>-ωC)}|</t>
    </r>
  </si>
  <si>
    <r>
      <t xml:space="preserve">             = 1 / {1 + 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(1/</t>
    </r>
    <r>
      <rPr>
        <b/>
        <sz val="11"/>
        <color theme="1"/>
        <rFont val="Calibri"/>
        <family val="2"/>
      </rPr>
      <t xml:space="preserve">ωL </t>
    </r>
    <r>
      <rPr>
        <b/>
        <sz val="11"/>
        <color theme="1"/>
        <rFont val="Calibri"/>
        <family val="2"/>
        <scheme val="minor"/>
      </rPr>
      <t>- ωC)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</si>
  <si>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t>DIT BANDFILTER LAAT JUIST</t>
  </si>
  <si>
    <t xml:space="preserve">DE FREQUENTIES ROND DE </t>
  </si>
  <si>
    <t>RESONANTIEFREQUENTIE DOOR</t>
  </si>
  <si>
    <t>SERIE VAN FILTERS</t>
  </si>
  <si>
    <t>DIT ILLUSTREERT DAT JE STEEDS SLIM TE WERK MOET GAAN</t>
  </si>
  <si>
    <t>OM HET REKENWERK ZO EENVOUDIG MOGELIJK TE HOUDEN</t>
  </si>
  <si>
    <t xml:space="preserve">FILTERS KUNNEN IN SERIE WORDEN GESCHAKELD </t>
  </si>
  <si>
    <t>OM VERWARRING MET DE STROOM i TE VOORKOMEN WORDT VOOR DE IMAGINAIRE EENHEID NU j GESCHREVEN</t>
  </si>
  <si>
    <t>DEZE REACTANTIE IS AFHANKELIJK VAN DE FREQUENTIE</t>
  </si>
  <si>
    <t>DE REACTANTIES WORDEN GESCHREVEN ALS EEN VOLLEDIG IMAGINAIRE COMPONENT</t>
  </si>
  <si>
    <t>IN WERKELIJKHEID BEZITTEN DEZE OOK EEN GEWONE WEERSTAND EN DAN SPREEKT MEN VAN EEN NIET IDEALE CONDENSATOR OF SPOEL</t>
  </si>
  <si>
    <t>ACHTER DE GRAFIEK</t>
  </si>
  <si>
    <r>
      <t>MET Z1 = 1/j</t>
    </r>
    <r>
      <rPr>
        <b/>
        <sz val="11"/>
        <color theme="1"/>
        <rFont val="Calibri"/>
        <family val="2"/>
      </rPr>
      <t>ωC</t>
    </r>
    <r>
      <rPr>
        <b/>
        <sz val="11"/>
        <color theme="1"/>
        <rFont val="Calibri"/>
        <family val="2"/>
        <scheme val="minor"/>
      </rPr>
      <t xml:space="preserve"> EN Z2 = R</t>
    </r>
    <r>
      <rPr>
        <b/>
        <sz val="11"/>
        <color theme="1"/>
        <rFont val="Calibri"/>
        <family val="2"/>
      </rPr>
      <t xml:space="preserve">   --&gt; U2/U1 = | R / (R +1/jωC) | = |1 /(1 -j/ωRC) | = 1 / (1 + 1/ω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C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 xml:space="preserve">0,5 </t>
    </r>
    <r>
      <rPr>
        <b/>
        <sz val="11"/>
        <color theme="1"/>
        <rFont val="Calibri"/>
        <family val="2"/>
      </rPr>
      <t>= ωRC / (1 +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C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)0,5</t>
    </r>
  </si>
  <si>
    <t>EEN CONDENSATOR EN EEN SPOEL REAGEREN (REACT) OP EEN WISSELSPANNING MET EEN DYNAMISCHE GEDRAG IN DE TIJD</t>
  </si>
  <si>
    <t>VERSTERKINGSFACTOR HEEFT DAL VORM</t>
  </si>
  <si>
    <t>VERSTERKINGSFACTOR HEEFT BERGVORM</t>
  </si>
  <si>
    <t>IN</t>
  </si>
  <si>
    <t>OUT</t>
  </si>
  <si>
    <t>ONDER EEN STAPRESPONSIE VERSTAAT MEN HET GEDRAG VAN EEN (LINEAIR) SYSTEEM ALS DE INGANG MET EEN STAP VERANDERT</t>
  </si>
  <si>
    <t>DE RESPONSIES WORDEN BEPAALD ALS DE OPLOSSING VAN EEN DIFFERENTIAALVERGELIJKING</t>
  </si>
  <si>
    <t>DIT KAN VAAK M.B.V. DE ANALYTISCHE WISKUNDE, MAAR OOK M.B.V. NUMERIEKE SIMULATIE</t>
  </si>
  <si>
    <t>WEERSTAND IN SERIE MET CONDENSATOR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</si>
  <si>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+ U</t>
    </r>
    <r>
      <rPr>
        <b/>
        <vertAlign val="subscript"/>
        <sz val="11"/>
        <color theme="1"/>
        <rFont val="Calibri"/>
        <family val="2"/>
        <scheme val="minor"/>
      </rPr>
      <t>C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</si>
  <si>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IR</t>
    </r>
  </si>
  <si>
    <r>
      <t>I = C dU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/dt</t>
    </r>
  </si>
  <si>
    <r>
      <t>RC dU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/dt +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</si>
  <si>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C</t>
    </r>
  </si>
  <si>
    <r>
      <t>PARTICULIERE OPLOSSING VOOR TERMEN ZONDER DE FACTOR e</t>
    </r>
    <r>
      <rPr>
        <b/>
        <vertAlign val="superscript"/>
        <sz val="11"/>
        <color theme="1"/>
        <rFont val="Calibri"/>
        <family val="2"/>
        <scheme val="minor"/>
      </rPr>
      <t>λt</t>
    </r>
    <r>
      <rPr>
        <b/>
        <sz val="11"/>
        <color theme="1"/>
        <rFont val="Calibri"/>
        <family val="2"/>
        <scheme val="minor"/>
      </rPr>
      <t xml:space="preserve"> --&gt; A = U</t>
    </r>
    <r>
      <rPr>
        <b/>
        <vertAlign val="subscript"/>
        <sz val="11"/>
        <color theme="1"/>
        <rFont val="Calibri"/>
        <family val="2"/>
        <scheme val="minor"/>
      </rPr>
      <t>STEP</t>
    </r>
  </si>
  <si>
    <r>
      <t>DE ALGEMENE OPLOSSING WORDT HIERMEE 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( 1-e</t>
    </r>
    <r>
      <rPr>
        <b/>
        <vertAlign val="superscript"/>
        <sz val="11"/>
        <color theme="1"/>
        <rFont val="Calibri"/>
        <family val="2"/>
        <scheme val="minor"/>
      </rPr>
      <t>-t/</t>
    </r>
    <r>
      <rPr>
        <b/>
        <vertAlign val="superscript"/>
        <sz val="11"/>
        <color theme="1"/>
        <rFont val="Calibri"/>
        <family val="2"/>
      </rPr>
      <t>τ</t>
    </r>
    <r>
      <rPr>
        <b/>
        <sz val="11"/>
        <color theme="1"/>
        <rFont val="Calibri"/>
        <family val="2"/>
        <scheme val="minor"/>
      </rPr>
      <t>)</t>
    </r>
  </si>
  <si>
    <r>
      <t>MET ALGEMENE OPLOSSING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( 1-e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>)</t>
    </r>
  </si>
  <si>
    <r>
      <t>HIERMEE GELDT DAT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 xml:space="preserve">  EN I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>/R e</t>
    </r>
    <r>
      <rPr>
        <b/>
        <vertAlign val="superscript"/>
        <sz val="11"/>
        <color theme="1"/>
        <rFont val="Calibri"/>
        <family val="2"/>
        <scheme val="minor"/>
      </rPr>
      <t>-t/τ</t>
    </r>
  </si>
  <si>
    <r>
      <t>SUBSITUTIE RESULTEERT IN  -RC A</t>
    </r>
    <r>
      <rPr>
        <b/>
        <sz val="11"/>
        <color theme="1"/>
        <rFont val="Calibri"/>
        <family val="2"/>
      </rPr>
      <t>λ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+ A - A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= U</t>
    </r>
    <r>
      <rPr>
        <b/>
        <vertAlign val="subscript"/>
        <sz val="11"/>
        <color theme="1"/>
        <rFont val="Calibri"/>
        <family val="2"/>
      </rPr>
      <t xml:space="preserve">STEP   </t>
    </r>
    <r>
      <rPr>
        <b/>
        <sz val="11"/>
        <color theme="1"/>
        <rFont val="Calibri"/>
        <family val="2"/>
      </rPr>
      <t>EN DE VOLGENDE TWEE VERGELIJKINGEN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</si>
  <si>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</si>
  <si>
    <r>
      <t xml:space="preserve">GRAFISCHE WEERGAVE  GENORMEERD MET TIJDSCONSTANTE  </t>
    </r>
    <r>
      <rPr>
        <b/>
        <sz val="11"/>
        <color theme="1"/>
        <rFont val="Calibri"/>
        <family val="2"/>
      </rPr>
      <t>τ EN STEP U</t>
    </r>
    <r>
      <rPr>
        <b/>
        <vertAlign val="subscript"/>
        <sz val="11"/>
        <color theme="1"/>
        <rFont val="Calibri"/>
        <family val="2"/>
      </rPr>
      <t>STEP</t>
    </r>
  </si>
  <si>
    <r>
      <t xml:space="preserve">BIJ t = </t>
    </r>
    <r>
      <rPr>
        <b/>
        <sz val="11"/>
        <color theme="1"/>
        <rFont val="Calibri"/>
        <family val="2"/>
      </rPr>
      <t>τ GELDEN ALTIJD DE GENOEMDE PERCENTAGE   (1-e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) = 63,2%  EN  e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= 36,8%</t>
    </r>
  </si>
  <si>
    <t>WEERSTAND IN SERIE MET SPOEL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</si>
  <si>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</si>
  <si>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L dI/dt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</si>
  <si>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+ U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</si>
  <si>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L dI/dt + RI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</si>
  <si>
    <r>
      <t xml:space="preserve">SUBSITUTIE RESULTEERT IN  - LB </t>
    </r>
    <r>
      <rPr>
        <b/>
        <sz val="11"/>
        <color theme="1"/>
        <rFont val="Calibri"/>
        <family val="2"/>
      </rPr>
      <t>λ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+ RB - RB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= U</t>
    </r>
    <r>
      <rPr>
        <b/>
        <vertAlign val="subscript"/>
        <sz val="11"/>
        <color theme="1"/>
        <rFont val="Calibri"/>
        <family val="2"/>
      </rPr>
      <t xml:space="preserve">STEP   </t>
    </r>
    <r>
      <rPr>
        <b/>
        <sz val="11"/>
        <color theme="1"/>
        <rFont val="Calibri"/>
        <family val="2"/>
      </rPr>
      <t>EN DE VOLGENDE TWEE VERGELIJKINGEN</t>
    </r>
  </si>
  <si>
    <r>
      <t>PARTICULIERE OPLOSSING VOOR TERMEN ZONDER DE FACTOR e</t>
    </r>
    <r>
      <rPr>
        <b/>
        <vertAlign val="superscript"/>
        <sz val="11"/>
        <color theme="1"/>
        <rFont val="Calibri"/>
        <family val="2"/>
        <scheme val="minor"/>
      </rPr>
      <t>λt</t>
    </r>
    <r>
      <rPr>
        <b/>
        <sz val="11"/>
        <color theme="1"/>
        <rFont val="Calibri"/>
        <family val="2"/>
        <scheme val="minor"/>
      </rPr>
      <t xml:space="preserve"> --&gt; RB = U</t>
    </r>
    <r>
      <rPr>
        <b/>
        <vertAlign val="subscript"/>
        <sz val="11"/>
        <color theme="1"/>
        <rFont val="Calibri"/>
        <family val="2"/>
        <scheme val="minor"/>
      </rPr>
      <t>STEP</t>
    </r>
  </si>
  <si>
    <r>
      <t xml:space="preserve">WAARIN </t>
    </r>
    <r>
      <rPr>
        <b/>
        <sz val="11"/>
        <color theme="1"/>
        <rFont val="Calibri"/>
        <family val="2"/>
      </rPr>
      <t>τ = L/R = TIJDSCONSTANTE VOOR DEZE SCHAKELING</t>
    </r>
  </si>
  <si>
    <r>
      <t>MET ALGEMENE OPLOSSING 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 xml:space="preserve">STEP </t>
    </r>
    <r>
      <rPr>
        <b/>
        <sz val="11"/>
        <color theme="1"/>
        <rFont val="Calibri"/>
        <family val="2"/>
        <scheme val="minor"/>
      </rPr>
      <t>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>)</t>
    </r>
  </si>
  <si>
    <r>
      <t>ZODAT I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>/R ( 1-e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>)  --&gt; 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( 1-e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 xml:space="preserve">) </t>
    </r>
  </si>
  <si>
    <t>DE OPLOSSINGSMETHODE VAN DEZE LINEAIRE DV IS ALS VOLGT</t>
  </si>
  <si>
    <r>
      <t>VERONDERSTEL ALS ALGEMENE OPLOSSING I = B ( 1-e</t>
    </r>
    <r>
      <rPr>
        <b/>
        <vertAlign val="superscript"/>
        <sz val="11"/>
        <color theme="1"/>
        <rFont val="Calibri"/>
        <family val="2"/>
        <scheme val="minor"/>
      </rPr>
      <t>λt</t>
    </r>
    <r>
      <rPr>
        <b/>
        <sz val="11"/>
        <color theme="1"/>
        <rFont val="Calibri"/>
        <family val="2"/>
        <scheme val="minor"/>
      </rPr>
      <t>)</t>
    </r>
  </si>
  <si>
    <r>
      <t>VERONDERSTEL ALS ALGEMENE OPLOSSING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A ( 1-e</t>
    </r>
    <r>
      <rPr>
        <b/>
        <vertAlign val="superscript"/>
        <sz val="11"/>
        <color theme="1"/>
        <rFont val="Calibri"/>
        <family val="2"/>
        <scheme val="minor"/>
      </rPr>
      <t>λt</t>
    </r>
    <r>
      <rPr>
        <b/>
        <sz val="11"/>
        <color theme="1"/>
        <rFont val="Calibri"/>
        <family val="2"/>
        <scheme val="minor"/>
      </rPr>
      <t>)</t>
    </r>
  </si>
  <si>
    <t>BIJ EEN SPOEL IS DE VERANDERING IN DE TIJD PRECIES TEGENOVERGESTELD AAN DIE BIJ DE CONDENSATOR</t>
  </si>
  <si>
    <r>
      <t>DE ALGEMENE OPLOSSING WORDT HIERMEE  I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>/R ( 1-e</t>
    </r>
    <r>
      <rPr>
        <b/>
        <vertAlign val="superscript"/>
        <sz val="11"/>
        <color theme="1"/>
        <rFont val="Calibri"/>
        <family val="2"/>
        <scheme val="minor"/>
      </rPr>
      <t>-t/</t>
    </r>
    <r>
      <rPr>
        <b/>
        <vertAlign val="superscript"/>
        <sz val="11"/>
        <color theme="1"/>
        <rFont val="Calibri"/>
        <family val="2"/>
      </rPr>
      <t>τ</t>
    </r>
    <r>
      <rPr>
        <b/>
        <sz val="11"/>
        <color theme="1"/>
        <rFont val="Calibri"/>
        <family val="2"/>
        <scheme val="minor"/>
      </rPr>
      <t>)  --&gt; 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( 1-e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>)  EN 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perscript"/>
        <sz val="11"/>
        <color theme="1"/>
        <rFont val="Calibri"/>
        <family val="2"/>
        <scheme val="minor"/>
      </rPr>
      <t>-t/τ</t>
    </r>
    <r>
      <rPr>
        <b/>
        <sz val="11"/>
        <color theme="1"/>
        <rFont val="Calibri"/>
        <family val="2"/>
        <scheme val="minor"/>
      </rPr>
      <t xml:space="preserve">) </t>
    </r>
  </si>
  <si>
    <r>
      <t xml:space="preserve">WAARIN </t>
    </r>
    <r>
      <rPr>
        <b/>
        <sz val="11"/>
        <color theme="1"/>
        <rFont val="Calibri"/>
        <family val="2"/>
      </rPr>
      <t>τ = RC = TIJDSCONSTANTE VOOR DEZE SCHAKELING</t>
    </r>
  </si>
  <si>
    <t>DE LINEAIRE DIFFERENTIAALVERGELIJKING VAN DE 1e ORDE</t>
  </si>
  <si>
    <r>
      <t>HET SNIJPUNT LIGT BIJ t/</t>
    </r>
    <r>
      <rPr>
        <b/>
        <sz val="11"/>
        <color theme="1"/>
        <rFont val="Calibri"/>
        <family val="2"/>
      </rPr>
      <t>τ = ln(2) = 0,693147</t>
    </r>
  </si>
  <si>
    <t>VOOR HET ONTLADEN (DEPLETION) GELDT HET TEGENOVERGESTELDE GEDRAG</t>
  </si>
  <si>
    <t>FASEHOEK BIJ STAPRESPONSIE</t>
  </si>
  <si>
    <r>
      <t xml:space="preserve">BIJ EEN CONDENSATOR KAN EEN FASEHOEK WORDEN GEDEFINIEERD ALS </t>
    </r>
    <r>
      <rPr>
        <b/>
        <sz val="11"/>
        <color theme="1"/>
        <rFont val="Calibri"/>
        <family val="2"/>
      </rPr>
      <t>α = -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(U</t>
    </r>
    <r>
      <rPr>
        <b/>
        <vertAlign val="subscript"/>
        <sz val="11"/>
        <color theme="1"/>
        <rFont val="Calibri"/>
        <family val="2"/>
      </rPr>
      <t>C</t>
    </r>
    <r>
      <rPr>
        <b/>
        <sz val="11"/>
        <color theme="1"/>
        <rFont val="Calibri"/>
        <family val="2"/>
      </rPr>
      <t>/U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>) = -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(e</t>
    </r>
    <r>
      <rPr>
        <b/>
        <vertAlign val="superscript"/>
        <sz val="11"/>
        <color theme="1"/>
        <rFont val="Calibri"/>
        <family val="2"/>
      </rPr>
      <t>t/τ</t>
    </r>
    <r>
      <rPr>
        <b/>
        <sz val="11"/>
        <color theme="1"/>
        <rFont val="Calibri"/>
        <family val="2"/>
      </rPr>
      <t xml:space="preserve"> -1)</t>
    </r>
  </si>
  <si>
    <r>
      <t xml:space="preserve">BIJ EEN SPOEL KAN EEN FASEHOEK WORDEN GEDEFINIEERD ALS </t>
    </r>
    <r>
      <rPr>
        <b/>
        <sz val="11"/>
        <color theme="1"/>
        <rFont val="Calibri"/>
        <family val="2"/>
      </rPr>
      <t>α = -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(U</t>
    </r>
    <r>
      <rPr>
        <b/>
        <vertAlign val="subscript"/>
        <sz val="11"/>
        <color theme="1"/>
        <rFont val="Calibri"/>
        <family val="2"/>
      </rPr>
      <t>L</t>
    </r>
    <r>
      <rPr>
        <b/>
        <sz val="11"/>
        <color theme="1"/>
        <rFont val="Calibri"/>
        <family val="2"/>
      </rPr>
      <t>/U</t>
    </r>
    <r>
      <rPr>
        <b/>
        <vertAlign val="subscript"/>
        <sz val="11"/>
        <color theme="1"/>
        <rFont val="Calibri"/>
        <family val="2"/>
      </rPr>
      <t>R</t>
    </r>
    <r>
      <rPr>
        <b/>
        <sz val="11"/>
        <color theme="1"/>
        <rFont val="Calibri"/>
        <family val="2"/>
      </rPr>
      <t>) = -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{1/(e</t>
    </r>
    <r>
      <rPr>
        <b/>
        <vertAlign val="superscript"/>
        <sz val="11"/>
        <color theme="1"/>
        <rFont val="Calibri"/>
        <family val="2"/>
      </rPr>
      <t>t/τ</t>
    </r>
    <r>
      <rPr>
        <b/>
        <sz val="11"/>
        <color theme="1"/>
        <rFont val="Calibri"/>
        <family val="2"/>
      </rPr>
      <t xml:space="preserve"> -1)}</t>
    </r>
  </si>
  <si>
    <t>VOOR HET OPLADEN (CHARGING) VAN DE CONDENSATOR  = + STEP</t>
  </si>
  <si>
    <t xml:space="preserve">  + STEP</t>
  </si>
  <si>
    <r>
      <t>NEGATIEF OMDAT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LATER DAN U</t>
    </r>
    <r>
      <rPr>
        <b/>
        <vertAlign val="subscript"/>
        <sz val="11"/>
        <color theme="1"/>
        <rFont val="Calibri"/>
        <family val="2"/>
        <scheme val="minor"/>
      </rPr>
      <t>R</t>
    </r>
  </si>
  <si>
    <r>
      <t>POSITIEF OMDAT 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EERDER DAN U</t>
    </r>
    <r>
      <rPr>
        <b/>
        <vertAlign val="subscript"/>
        <sz val="11"/>
        <color theme="1"/>
        <rFont val="Calibri"/>
        <family val="2"/>
        <scheme val="minor"/>
      </rPr>
      <t>R</t>
    </r>
  </si>
  <si>
    <t xml:space="preserve">   + STAP OP t = 0</t>
  </si>
  <si>
    <r>
      <t>DE SPANNING OVER EEN WEERSTAND IS DAN PROPORTIONEEL = EVENREDIG MET R --&gt; U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 xml:space="preserve"> = R * I</t>
    </r>
  </si>
  <si>
    <r>
      <t>DE SPANNING OVER DE SPOEL WORDT DAN GEGEVEN DOOR DE DIFFERENTIAAL  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L dI/dt</t>
    </r>
  </si>
  <si>
    <r>
      <t>DE SPANNING OVER EEN CONDENSATOR WORDT GEGEVEN DOOR DE INTEGRAAL  U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= 1/C  </t>
    </r>
    <r>
      <rPr>
        <b/>
        <sz val="11"/>
        <color theme="1"/>
        <rFont val="Calibri"/>
        <family val="2"/>
      </rPr>
      <t>∫ I dt</t>
    </r>
  </si>
  <si>
    <t>CONDENSATOR = INTEGRATOR = AFHANKELIJK VERZAMELEN</t>
  </si>
  <si>
    <t>SPOEL = DIFFERENTIATOR = AFHANKELIJK VERANDERING</t>
  </si>
  <si>
    <t>WEERSTAND PROPORTIONEEL = LINEAIR</t>
  </si>
  <si>
    <r>
      <t>IS AFHANKELIJK VAN t/</t>
    </r>
    <r>
      <rPr>
        <b/>
        <sz val="11"/>
        <color theme="1"/>
        <rFont val="Calibri"/>
        <family val="2"/>
      </rPr>
      <t>τ</t>
    </r>
  </si>
  <si>
    <r>
      <rPr>
        <b/>
        <u/>
        <sz val="11"/>
        <color theme="1"/>
        <rFont val="Calibri"/>
        <family val="2"/>
        <scheme val="minor"/>
      </rPr>
      <t>TWEEDE ORDE SYSTEEM</t>
    </r>
    <r>
      <rPr>
        <b/>
        <sz val="11"/>
        <color theme="1"/>
        <rFont val="Calibri"/>
        <family val="2"/>
        <scheme val="minor"/>
      </rPr>
      <t xml:space="preserve">    ALS SERIE VAN TWEE EERSTE ORDE SYSTEMEN</t>
    </r>
  </si>
  <si>
    <t xml:space="preserve">    C1</t>
  </si>
  <si>
    <t xml:space="preserve">        C2</t>
  </si>
  <si>
    <t>DIFFERENTIAAL VERGELIJKING</t>
  </si>
  <si>
    <r>
      <t>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*τ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U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/dt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+(τ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+ τ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dU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/dt + U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U</t>
    </r>
    <r>
      <rPr>
        <b/>
        <vertAlign val="subscript"/>
        <sz val="11"/>
        <color theme="1"/>
        <rFont val="Calibri"/>
        <family val="2"/>
      </rPr>
      <t>1</t>
    </r>
  </si>
  <si>
    <r>
      <t>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= R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*C</t>
    </r>
    <r>
      <rPr>
        <b/>
        <vertAlign val="subscript"/>
        <sz val="11"/>
        <color theme="1"/>
        <rFont val="Calibri"/>
        <family val="2"/>
      </rPr>
      <t>1</t>
    </r>
  </si>
  <si>
    <r>
      <t>τ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R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*C</t>
    </r>
    <r>
      <rPr>
        <b/>
        <vertAlign val="subscript"/>
        <sz val="11"/>
        <color theme="1"/>
        <rFont val="Calibri"/>
        <family val="2"/>
      </rPr>
      <t>2</t>
    </r>
  </si>
  <si>
    <r>
      <t xml:space="preserve">DE OPLOSSING HANGT NU AF VAN DE WAARDEN VAN </t>
    </r>
    <r>
      <rPr>
        <b/>
        <sz val="11"/>
        <color theme="1"/>
        <rFont val="Calibri"/>
        <family val="2"/>
      </rPr>
      <t>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EN τ</t>
    </r>
    <r>
      <rPr>
        <b/>
        <vertAlign val="subscript"/>
        <sz val="11"/>
        <color theme="1"/>
        <rFont val="Calibri"/>
        <family val="2"/>
      </rPr>
      <t>2</t>
    </r>
  </si>
  <si>
    <r>
      <t xml:space="preserve">SUBSTITUTIE EN DE OPLOSSING VAN DE TWEE VERGELIJKINGEN RESULTEERT IN </t>
    </r>
    <r>
      <rPr>
        <b/>
        <sz val="11"/>
        <color theme="1"/>
        <rFont val="Calibri"/>
        <family val="2"/>
      </rPr>
      <t xml:space="preserve">λ1 = -1/τ1 , λ2 = -1/τ2  , </t>
    </r>
    <r>
      <rPr>
        <b/>
        <sz val="11"/>
        <color theme="1"/>
        <rFont val="Calibri"/>
        <family val="2"/>
        <scheme val="minor"/>
      </rPr>
      <t xml:space="preserve">A = </t>
    </r>
    <r>
      <rPr>
        <b/>
        <sz val="11"/>
        <color theme="1"/>
        <rFont val="Calibri"/>
        <family val="2"/>
      </rPr>
      <t>τ1/(τ1-τ2) , B = -τ2/(τ1-τ2) EN C = U</t>
    </r>
    <r>
      <rPr>
        <b/>
        <vertAlign val="subscript"/>
        <sz val="11"/>
        <color theme="1"/>
        <rFont val="Calibri"/>
        <family val="2"/>
      </rPr>
      <t>STEP</t>
    </r>
  </si>
  <si>
    <r>
      <t xml:space="preserve">SUBSTITUTIE EN DE OPLOSSING VAN DE TWEE VERGELIJKINGEN RESULTEERT IN </t>
    </r>
    <r>
      <rPr>
        <b/>
        <sz val="11"/>
        <color theme="1"/>
        <rFont val="Calibri"/>
        <family val="2"/>
      </rPr>
      <t>λ=-1/τ , A = U</t>
    </r>
    <r>
      <rPr>
        <b/>
        <vertAlign val="subscript"/>
        <sz val="11"/>
        <color theme="1"/>
        <rFont val="Calibri"/>
        <family val="2"/>
      </rPr>
      <t>STEP</t>
    </r>
    <r>
      <rPr>
        <b/>
        <sz val="11"/>
        <color theme="1"/>
        <rFont val="Calibri"/>
        <family val="2"/>
      </rPr>
      <t xml:space="preserve"> , B = U</t>
    </r>
    <r>
      <rPr>
        <b/>
        <vertAlign val="subscript"/>
        <sz val="11"/>
        <color theme="1"/>
        <rFont val="Calibri"/>
        <family val="2"/>
      </rPr>
      <t>STEP</t>
    </r>
    <r>
      <rPr>
        <b/>
        <sz val="11"/>
        <color theme="1"/>
        <rFont val="Calibri"/>
        <family val="2"/>
      </rPr>
      <t>/τ</t>
    </r>
    <r>
      <rPr>
        <b/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</rPr>
      <t/>
    </r>
  </si>
  <si>
    <r>
      <t xml:space="preserve">ALS </t>
    </r>
    <r>
      <rPr>
        <b/>
        <sz val="11"/>
        <color theme="1"/>
        <rFont val="Calibri"/>
        <family val="2"/>
      </rPr>
      <t>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≠ τ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GELDT ALS ALGEMENE OPLOSSING U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A e</t>
    </r>
    <r>
      <rPr>
        <b/>
        <vertAlign val="superscript"/>
        <sz val="11"/>
        <color theme="1"/>
        <rFont val="Calibri"/>
        <family val="2"/>
      </rPr>
      <t>λ1t</t>
    </r>
    <r>
      <rPr>
        <b/>
        <sz val="11"/>
        <color theme="1"/>
        <rFont val="Calibri"/>
        <family val="2"/>
      </rPr>
      <t xml:space="preserve">  + B e</t>
    </r>
    <r>
      <rPr>
        <b/>
        <vertAlign val="superscript"/>
        <sz val="11"/>
        <color theme="1"/>
        <rFont val="Calibri"/>
        <family val="2"/>
      </rPr>
      <t>λ2t</t>
    </r>
    <r>
      <rPr>
        <b/>
        <sz val="11"/>
        <color theme="1"/>
        <rFont val="Calibri"/>
        <family val="2"/>
      </rPr>
      <t xml:space="preserve"> + C</t>
    </r>
  </si>
  <si>
    <t>DISCRIMINANT D &gt; 0</t>
  </si>
  <si>
    <t>DISCRIMINANT D = 0</t>
  </si>
  <si>
    <t>DE HOMOGENE VERGELIJKING KRIJGT NU DE VORM VAN EEN abc FORMULE</t>
  </si>
  <si>
    <r>
      <t xml:space="preserve">ALS </t>
    </r>
    <r>
      <rPr>
        <b/>
        <sz val="11"/>
        <color theme="1"/>
        <rFont val="Calibri"/>
        <family val="2"/>
      </rPr>
      <t>τ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= τ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τ GELDT ALS ALGEMENE OPLOSSING U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(A + Bt) e</t>
    </r>
    <r>
      <rPr>
        <b/>
        <vertAlign val="superscript"/>
        <sz val="11"/>
        <color theme="1"/>
        <rFont val="Calibri"/>
        <family val="2"/>
      </rPr>
      <t xml:space="preserve">λt </t>
    </r>
  </si>
  <si>
    <r>
      <t>KARAKTERISTIEKE VERGELIJKING VOOR ALLE TERMEN MET EEN FACTOR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--&gt;</t>
    </r>
    <r>
      <rPr>
        <b/>
        <vertAlign val="super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RC λ + 1  = 0  --&gt; λ = - 1/RC  --&gt; λ = - 1/τ  MET τ = RC</t>
    </r>
  </si>
  <si>
    <r>
      <t>KARAKTERISTIEKE VERGELIJKING VOOR ALLE TERMEN MET EEN FACTOR e</t>
    </r>
    <r>
      <rPr>
        <b/>
        <vertAlign val="superscript"/>
        <sz val="11"/>
        <color theme="1"/>
        <rFont val="Calibri"/>
        <family val="2"/>
      </rPr>
      <t>λt</t>
    </r>
    <r>
      <rPr>
        <b/>
        <sz val="11"/>
        <color theme="1"/>
        <rFont val="Calibri"/>
        <family val="2"/>
      </rPr>
      <t xml:space="preserve"> --&gt;</t>
    </r>
    <r>
      <rPr>
        <b/>
        <vertAlign val="superscript"/>
        <sz val="11"/>
        <color theme="1"/>
        <rFont val="Calibri"/>
        <family val="2"/>
      </rPr>
      <t xml:space="preserve"> L</t>
    </r>
    <r>
      <rPr>
        <b/>
        <sz val="11"/>
        <color theme="1"/>
        <rFont val="Calibri"/>
        <family val="2"/>
      </rPr>
      <t xml:space="preserve"> λ + R  = 0  --&gt; λ = - R/L  --&gt; λ = - 1/τ  MET τ = L/R</t>
    </r>
  </si>
  <si>
    <r>
      <t>DE OPLOSSING HANGT DAN AF VAN DE DISCRIMANT D = b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-4ac EN HEEFT DAN TWEE VERSCHILLENDE, TWEE GELIJKE OF TWEE IMAGINAIRE OPLOSSINGEN </t>
    </r>
  </si>
  <si>
    <r>
      <t>MET ALS OPLOSSING U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/U</t>
    </r>
    <r>
      <rPr>
        <b/>
        <vertAlign val="subscript"/>
        <sz val="11"/>
        <color theme="1"/>
        <rFont val="Calibri"/>
        <family val="2"/>
        <scheme val="minor"/>
      </rPr>
      <t>STEP</t>
    </r>
    <r>
      <rPr>
        <b/>
        <sz val="11"/>
        <color theme="1"/>
        <rFont val="Calibri"/>
        <family val="2"/>
        <scheme val="minor"/>
      </rPr>
      <t xml:space="preserve"> = 1 -(1+t/</t>
    </r>
    <r>
      <rPr>
        <b/>
        <sz val="11"/>
        <color theme="1"/>
        <rFont val="Calibri"/>
        <family val="2"/>
      </rPr>
      <t>τ) e</t>
    </r>
    <r>
      <rPr>
        <b/>
        <vertAlign val="superscript"/>
        <sz val="11"/>
        <color theme="1"/>
        <rFont val="Calibri"/>
        <family val="2"/>
      </rPr>
      <t>-t/τ</t>
    </r>
  </si>
  <si>
    <t>DIT RESULTEERT IN EEN OPLOSSING BESTAANDE UIT HET PRODUCT VAN EEN E-MACHT EN EEN COS</t>
  </si>
  <si>
    <r>
      <t xml:space="preserve">BIJ ANDERE TWEEDE ORDE SYSTEEM MET D &lt; 0 ONSTAAN TWEE COMPLEXE OPLOSSINGEN </t>
    </r>
    <r>
      <rPr>
        <b/>
        <sz val="11"/>
        <color theme="1"/>
        <rFont val="Calibri"/>
        <family val="2"/>
      </rPr>
      <t xml:space="preserve">λ1 = a+ib EN λ2 = a-ib </t>
    </r>
  </si>
  <si>
    <r>
      <t>VOOR DE AFGELEIDE OP t=0 GELDT t/</t>
    </r>
    <r>
      <rPr>
        <b/>
        <sz val="11"/>
        <color theme="1"/>
        <rFont val="Calibri"/>
        <family val="2"/>
      </rPr>
      <t>τ EN DIT WORDT DUS AANGEGEVEN DOOR DE DUNNE BLAUWE LIJN</t>
    </r>
  </si>
  <si>
    <t>FREQUENTIE DOMEIN</t>
  </si>
  <si>
    <t>HIERBIJ WORDT GEBRUIK GEMAAKT VAN POLAIRE COORDINATEN EN DE COMPLEXE REKENWIJZE</t>
  </si>
  <si>
    <t>BELANGRIJKE BEGRIPPEN ZIJN DE IMPEDANTIE, VERSTERKINGSFACTOR EN EN FASEVERSCHUIVING</t>
  </si>
  <si>
    <t>IMPEDANTIE IS DE WEERSTAND ALS GEVOLG VAN DE FREQUENTIE</t>
  </si>
  <si>
    <t>IMPEDANTIE</t>
  </si>
  <si>
    <t>IN HET FREQUENTIE DOMEIN WORDT GEKEKEN NAAR HET GEDRAG VAN EEN SYSTEEN ALS FUNCTIE VAN DE FREQUENTIE</t>
  </si>
  <si>
    <t>TEKENWIJZE ELECTRONISCHE COMPONENTEN</t>
  </si>
  <si>
    <t>WEERSTAND TEGEN WISSELSPANNING WAARIN OOK OHMSE WEERSTANDEN VOORKOMEN</t>
  </si>
  <si>
    <t xml:space="preserve"> DE REACTANTIE IS DE WEERSTAND TEGEN WISSELSTROOM BIJ IDEALE COMPONENTEN ZONDER OHMSE WEERSTAND</t>
  </si>
  <si>
    <t>REACTANTIES X  IN HET IMAGINAIRE VLAK</t>
  </si>
  <si>
    <t>HIERMEE BEDOELD MEN DAN EEN IDEALE CONSATOR EN EEN IDEALE SPOEL</t>
  </si>
  <si>
    <r>
      <t>VOOR EEN IDEALE CONDENSATOR Xc = j/</t>
    </r>
    <r>
      <rPr>
        <b/>
        <sz val="11"/>
        <color theme="1"/>
        <rFont val="Calibri"/>
        <family val="2"/>
      </rPr>
      <t>ωC</t>
    </r>
  </si>
  <si>
    <t>HET ONDERSCHEID TUSSEN REACTANTIE EN IMPEDANTIE IS ALLEEN VAN BELANG OM ONDERSCHEID TE MAKEN TUSSEN IDEALE EN WERKELIJKE COMPONENTEN</t>
  </si>
  <si>
    <t>GEMAKSHALVE ZULLEN WE DAAROM OOK DE REACTANTIES WEERGEVEN ALS Z</t>
  </si>
  <si>
    <t>ONDER EEN FREQUENTIE RESPONSIE VERSTAAT MEN HET GEDRAG VAN EEN (LINEAIR) SYSTEEM ALS DE INGANG SINUSVORMIG IS</t>
  </si>
  <si>
    <r>
      <t>DE VERSTERKINGSFACTOR IS DE VERHOUDING TUSSEN DE UITGAANDE AMPLITUDE EN DE INKOMENDE AMPLITUDE K = A</t>
    </r>
    <r>
      <rPr>
        <b/>
        <vertAlign val="subscript"/>
        <sz val="11"/>
        <color theme="1"/>
        <rFont val="Calibri"/>
        <family val="2"/>
        <scheme val="minor"/>
      </rPr>
      <t>UIT</t>
    </r>
    <r>
      <rPr>
        <b/>
        <sz val="11"/>
        <color theme="1"/>
        <rFont val="Calibri"/>
        <family val="2"/>
        <scheme val="minor"/>
      </rPr>
      <t>/A</t>
    </r>
    <r>
      <rPr>
        <b/>
        <vertAlign val="subscript"/>
        <sz val="11"/>
        <color theme="1"/>
        <rFont val="Calibri"/>
        <family val="2"/>
        <scheme val="minor"/>
      </rPr>
      <t>IN</t>
    </r>
  </si>
  <si>
    <r>
      <t xml:space="preserve">DE FASEVERSCHUIVING IS HET VERSCHIL IN FASE TUSSEN DE UITGAANDE EN INKOMENDE SINUSVORM  </t>
    </r>
    <r>
      <rPr>
        <b/>
        <sz val="11"/>
        <color theme="1"/>
        <rFont val="Calibri"/>
        <family val="2"/>
      </rPr>
      <t>Δ</t>
    </r>
    <r>
      <rPr>
        <b/>
        <sz val="11"/>
        <color theme="1"/>
        <rFont val="Verdana"/>
        <family val="2"/>
      </rPr>
      <t>φ = φ</t>
    </r>
    <r>
      <rPr>
        <b/>
        <vertAlign val="subscript"/>
        <sz val="11"/>
        <color theme="1"/>
        <rFont val="Verdana"/>
        <family val="2"/>
      </rPr>
      <t>UIT</t>
    </r>
    <r>
      <rPr>
        <b/>
        <sz val="11"/>
        <color theme="1"/>
        <rFont val="Verdana"/>
        <family val="2"/>
      </rPr>
      <t xml:space="preserve"> - φ</t>
    </r>
    <r>
      <rPr>
        <b/>
        <vertAlign val="subscript"/>
        <sz val="11"/>
        <color theme="1"/>
        <rFont val="Verdana"/>
        <family val="2"/>
      </rPr>
      <t>IN</t>
    </r>
  </si>
  <si>
    <r>
      <rPr>
        <b/>
        <u/>
        <sz val="11"/>
        <color theme="1"/>
        <rFont val="Calibri"/>
        <family val="2"/>
        <scheme val="minor"/>
      </rPr>
      <t>TIJDSDOMEIN</t>
    </r>
    <r>
      <rPr>
        <b/>
        <sz val="11"/>
        <color theme="1"/>
        <rFont val="Calibri"/>
        <family val="2"/>
        <scheme val="minor"/>
      </rPr>
      <t xml:space="preserve">     TIME DOMAIN</t>
    </r>
  </si>
  <si>
    <t>HET TIJDSDOMEIN BESCHRIJFT HET GEDRAG VAN SYSTEMEN ALS FUNCTIE VAN DE TIJD</t>
  </si>
  <si>
    <t>SYSTEMEN WORDEN GEWOONLIJK GEKARAKTERISEERD MET HUN STAPRESPONSIE IN DE TIJD</t>
  </si>
  <si>
    <t>RUIMTEN EN RELATIES</t>
  </si>
  <si>
    <t>HET TIJDSDOMEIN MET DE BESCHRIJVING VAN HET GEDRAG VAN HET SYSTEEM ALS FUNCTIE VAN DE TIJD</t>
  </si>
  <si>
    <t>HET FREQUENTIEDOMEIN MET DE BESCHRIJVING VAN HET SYSTEEM ALS FUNCTIE VAN DE FREQUENTIE</t>
  </si>
  <si>
    <t>MET RUIMTEN WORDEN OMGEVING BEDOELD WAARIN GEWERKT EN GEREKEND WORDT</t>
  </si>
  <si>
    <t>DE FYSISCHE RUIMTE BETREFT EEN THEORETISCH MODEL VAN EEN WERKELIJK SYSTEEM</t>
  </si>
  <si>
    <t>DE (MODERNE) CONTROL THEORIE GAAT DIEPER IN OP DE MODELVORMING EN HET REGELEN VAN FYSISCHE SYSTEMEN</t>
  </si>
  <si>
    <t>BINNEN ELKE RUIMTE BESTAAN ER BEPAALDE RELATIES C.Q. VERBANDEN</t>
  </si>
  <si>
    <t>IETS IN DE ENE RUIMTE BETEKENT IN DE ANDERE RUIMTE DAT</t>
  </si>
  <si>
    <t>MAAR OOK TUSSEN DE VERSCHILLENDE RUIMTE BESTAAN DUIDELIJKE RELATIES EN VERBANDEN DIE THEORETISCH ZIJN ONDERZOCHT EN VASTGESTELD</t>
  </si>
  <si>
    <t>DIT IS ZO ONGEACHT OVER WEL FYSISCH SYSTEEM HET PRECIES GAAT, OF DIT NU ELECTRONISCH, MECHANISCH OF CHEMISCH IS</t>
  </si>
  <si>
    <t>ER KAN DAN GEBRUIK WORDEN GEMAAKT VAN DE RUIMTE DIE HET FYSISCHE SYSTEEM HET DUIDELIJKST EN EENVOUDIGST BESCHRIJFT</t>
  </si>
  <si>
    <t>EEN DIFFERENTIAAL VERGELIJKING LEGT EEN RELATIE TUSSEN EEN GROOTHEID EN DE AFGELEIDEN VAN DIE GROOTHEID</t>
  </si>
  <si>
    <t>ER WORDT ONDERSCHEID GEMAAKT TUSSEN LINEAIRE EN NIET LINEAIRE DIFFERENTIAAL VERGELIJKINGEN</t>
  </si>
  <si>
    <t>EEN MACHT OF EEN PRODUCT</t>
  </si>
  <si>
    <t>1e ORDE DV HEEFT ALS HOOGSTENS EEN EERSTE AFGELEIDE</t>
  </si>
  <si>
    <t>DIFFERENTIAALVERGELIJKINGEN</t>
  </si>
  <si>
    <t>STABIEL EN INSTABIEL</t>
  </si>
  <si>
    <t>EEN STABIEL SYSTEEM KEERT NA EEN VERSTORING NA ENIGE TIJD WEER TERUG NAAR DE OORSPRONKELIJKE SITUATIE</t>
  </si>
  <si>
    <t>EEN INSTABIEL SYSTEEM KAN VANZELF OF NA EEN VERSTORING STEEDS VERDER WEGLOPEN VAN DE OORSPRONKELIJKE SITUATIE</t>
  </si>
  <si>
    <t>DE CONTROL THEORIE BETREFT EEN ZEER ABSTRACTE MODELMATIGE BESCHRIJVING VAN EEN SYSTEEM</t>
  </si>
  <si>
    <t>MEN SPREEKT DAARBIJ VAN EEN SYSTEEM DAT BESTAAT UIT COMPONENTEN EN RELATIES DIE WISKUNDIG BESCHREVEN WORDEN</t>
  </si>
  <si>
    <t>SYSTEEM &amp; TOESTAND</t>
  </si>
  <si>
    <t>ABSTRACTE BEGRIPPEN DIE GEBRUIKT WORDEN ZIJN DE TOESTAND VAN EEN SYSTEEM EN TOESTANDSVARIABELEN</t>
  </si>
  <si>
    <t>EEN SYSTEEN IS STABIEL ALS IN DE ALGEMENE OPLOSSING VAN DE DV DE E-MACHTEN ELK EEN NEGATIEVE EXPONENT HEBBEN</t>
  </si>
  <si>
    <t xml:space="preserve">     DEZE FILE DEMONSTREERT DIT OP HOOFDLIJNEN AAN DE HAND VAN ELECTRONISCHE SCHAKELINGEN</t>
  </si>
  <si>
    <t>BIJ EEN LINEAIRE DV ZIJN ALLE COEFFICIENTEN CONSTANT EN KOMEN EN KOMEN DE GROOTHEID EN DE AFGELEIDEN NIET VOOR IN DE VORM VAN</t>
  </si>
  <si>
    <t xml:space="preserve">         DE RELATIES TUSSEN DE RUIMTEN HEBBEN VOORNAMELIJK BETREKKING OP LINEAIRE EN GELINEARISEERDE SYSTEMEN </t>
  </si>
  <si>
    <t>MEN SPREEKT VAN EEN 1e ORDE SYSTEEM</t>
  </si>
  <si>
    <t>MEN SPREEKT VAN EEN 2e ORDE SYSTEEM</t>
  </si>
  <si>
    <t>2e ORDE DV HEEFT HOOGSTENS EEN TWEEDE AFGELEIDE</t>
  </si>
  <si>
    <t>EEN VAN NATURE INSTABIEL SYSTEEM KAN M.B.V. EEN REGELING STABIEL WORDEN GEMAAKT</t>
  </si>
  <si>
    <t>VOORBEELDEN ZIJN EEN OMGKEERDE DUBBELE SLINGER, EEN STRAALJAGER EN EEN DUIKBOOT</t>
  </si>
  <si>
    <t>LAPLACE TRANSFORMATIES</t>
  </si>
  <si>
    <t>LAPLACE WAS EEN WISKUDIGE DIE VEEL ONDERZOEK HEEFT GEDAAN NAAR DE RELATIES IN HET TIJDSDOMEIN EN HET FREQUENTIEDOMEIN</t>
  </si>
  <si>
    <t>http://nl.wikipedia.org/wiki/Laplacetransformatie</t>
  </si>
  <si>
    <t>DE WERKWIJZE IS EEN AFBEELDING VAN DE TIJDRUIMTE NAAR DE COMPLEXE RUIMTE, UITWERKEN EN TERUGTRANSFORMEREN MET DE INVERSE FUNCTIE</t>
  </si>
  <si>
    <r>
      <t>IMPEDANTIE |Z| = (R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+ 1/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C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>0,5</t>
    </r>
  </si>
  <si>
    <t>LAPLACE NOTATIE</t>
  </si>
  <si>
    <t>HOOGDOORLAATFILTER</t>
  </si>
  <si>
    <t>LAAGDOORLAATFILTER</t>
  </si>
  <si>
    <t xml:space="preserve">BIJ DE HOOG EN LAAGBANDFILTERS WORDEN DAN DE EERSTE ORDE SYSTEMEN WEERGEGEVEN ALS </t>
  </si>
  <si>
    <t xml:space="preserve"> =</t>
  </si>
  <si>
    <t>BIJ DE VERDERE BEREKENING GELDEN REKENREGELS VERGELIJKBAAR MET DIE BINNEN DE COMPLEXE REKENWIJZE</t>
  </si>
  <si>
    <t>INGEWIKKELDE UITLEG</t>
  </si>
  <si>
    <t>SERIE TWEE LAAGDOORLAATFILTERS</t>
  </si>
  <si>
    <r>
      <t>BIJ DE LAPLACE NOTATIE WORDT s = j</t>
    </r>
    <r>
      <rPr>
        <b/>
        <sz val="11"/>
        <color theme="1"/>
        <rFont val="Calibri"/>
        <family val="2"/>
      </rPr>
      <t xml:space="preserve">ω GEBRUIKT </t>
    </r>
  </si>
  <si>
    <t>http://staff.science.uva.nl/~craats/CGnieuw.pdf</t>
  </si>
  <si>
    <t>COMPLEXE GETALLEN VOOR WISKUNDE D  JAN CRAATS  UVA</t>
  </si>
  <si>
    <t xml:space="preserve">IN HOOFDSTUK 5 KORTE EN DUIDELIJKE UITLEG OPLOSSEN LINEAIRE DIFFERENTIAAL VERGELIJKINGEN </t>
  </si>
  <si>
    <t>2e ORDE ALGEMEEN</t>
  </si>
  <si>
    <t>TALUD EN IMPULSRESPONSIES</t>
  </si>
  <si>
    <t>ANDERE STANDAARD RESPONSIES ZIJN DE RESPONSIE OP EEN LINEAIR TOENEMDENDE INPUT</t>
  </si>
  <si>
    <t>EN β DE DEMPINGSFACTOR</t>
  </si>
  <si>
    <r>
      <t xml:space="preserve">HIERIN IS </t>
    </r>
    <r>
      <rPr>
        <b/>
        <sz val="11"/>
        <color rgb="FF000000"/>
        <rFont val="Calibri"/>
        <family val="2"/>
      </rPr>
      <t>ω</t>
    </r>
    <r>
      <rPr>
        <b/>
        <vertAlign val="subscript"/>
        <sz val="11"/>
        <color rgb="FF000000"/>
        <rFont val="Calibri"/>
        <family val="2"/>
      </rPr>
      <t>o</t>
    </r>
    <r>
      <rPr>
        <b/>
        <sz val="11"/>
        <color rgb="FF000000"/>
        <rFont val="Calibri"/>
        <family val="2"/>
      </rPr>
      <t xml:space="preserve"> DE RESONANTIE FREQUENTIE</t>
    </r>
  </si>
  <si>
    <t xml:space="preserve">HEEFT TWEE VERSCHILLENDE OF TWEE GELIJKE OPLOSSINGEN </t>
  </si>
  <si>
    <t>KAN OOK EEN COMPLEXE OPLOSSING HEBBEN</t>
  </si>
  <si>
    <r>
      <t xml:space="preserve">BIJ DE STAPRESPONSIES HEBBEN WE GEZIEN DAT HET PRODUCT RC DE BETEKENIS HEEFT VAN EEN TIJDSCONSANTE </t>
    </r>
    <r>
      <rPr>
        <b/>
        <sz val="11"/>
        <color theme="1"/>
        <rFont val="Calibri"/>
        <family val="2"/>
      </rPr>
      <t xml:space="preserve">τ = RC  </t>
    </r>
  </si>
  <si>
    <t>t/τ =</t>
  </si>
  <si>
    <t>%</t>
  </si>
  <si>
    <t>PERCENTAGES</t>
  </si>
  <si>
    <r>
      <t>ALS FUNCTIE VAN t/</t>
    </r>
    <r>
      <rPr>
        <b/>
        <sz val="11"/>
        <color theme="1"/>
        <rFont val="Calibri"/>
        <family val="2"/>
      </rPr>
      <t>τ</t>
    </r>
  </si>
  <si>
    <t xml:space="preserve">HIERNAAST MEER  </t>
  </si>
  <si>
    <r>
      <t>SIMPEL UITGELEGD LEGT DE LAPLACE OPERATOR s  MET s = j</t>
    </r>
    <r>
      <rPr>
        <b/>
        <sz val="11"/>
        <color theme="1"/>
        <rFont val="Calibri"/>
        <family val="2"/>
      </rPr>
      <t xml:space="preserve">ω </t>
    </r>
    <r>
      <rPr>
        <b/>
        <sz val="11"/>
        <color theme="1"/>
        <rFont val="Calibri"/>
        <family val="2"/>
        <scheme val="minor"/>
      </rPr>
      <t>EEN RELATIE TUSSEN DE COMPLEXE REKENWIJZE MET (j</t>
    </r>
    <r>
      <rPr>
        <b/>
        <sz val="11"/>
        <color theme="1"/>
        <rFont val="Calibri"/>
        <family val="2"/>
      </rPr>
      <t>ω)</t>
    </r>
    <r>
      <rPr>
        <b/>
        <vertAlign val="superscript"/>
        <sz val="11"/>
        <color theme="1"/>
        <rFont val="Calibri"/>
        <family val="2"/>
      </rPr>
      <t>n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EN DE n-ORDE AFGELEIDE d</t>
    </r>
    <r>
      <rPr>
        <b/>
        <vertAlign val="super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>Y/dt</t>
    </r>
    <r>
      <rPr>
        <b/>
        <vertAlign val="superscript"/>
        <sz val="11"/>
        <color theme="1"/>
        <rFont val="Calibri"/>
        <family val="2"/>
        <scheme val="minor"/>
      </rPr>
      <t>n</t>
    </r>
  </si>
  <si>
    <t>WERKELIJK EN BLIND VERMOGEN</t>
  </si>
  <si>
    <t>DE WEERSTAND VAN DE DYNAMISCHE COMPONENTEN TEGEN WISSELSPANNING KOST VERMOGEN DAT NIET NUTTIG KAN WORDEN AANGEWEND</t>
  </si>
  <si>
    <t>HET RENDEMENT KAN DAARDOOR STERK AFNEMEN EN DE APPARATUUR ZEER WARM WORDEN</t>
  </si>
  <si>
    <t>ENGELS</t>
  </si>
  <si>
    <t>REAL</t>
  </si>
  <si>
    <t>APPARENT</t>
  </si>
  <si>
    <t>SCHIJNBAAR</t>
  </si>
  <si>
    <t>BLIND</t>
  </si>
  <si>
    <t>NEDERLANDS</t>
  </si>
  <si>
    <t xml:space="preserve">WERKELIJK    ACTIEF   </t>
  </si>
  <si>
    <t xml:space="preserve">             TRANSIENT      STEADY STATE</t>
  </si>
  <si>
    <t>http://nl.wikipedia.org/wiki/Voltamp%C3%A8re_reactief</t>
  </si>
  <si>
    <t>VAR = VOLT AMPERE REACTIEF</t>
  </si>
  <si>
    <t>VERMOGEN</t>
  </si>
  <si>
    <t>EENHEID</t>
  </si>
  <si>
    <t>WATT</t>
  </si>
  <si>
    <t>VAR</t>
  </si>
  <si>
    <t>P</t>
  </si>
  <si>
    <t>Pr</t>
  </si>
  <si>
    <t>Ps</t>
  </si>
  <si>
    <r>
      <t xml:space="preserve">VERMOGEN EN COS </t>
    </r>
    <r>
      <rPr>
        <b/>
        <sz val="11"/>
        <color theme="1"/>
        <rFont val="Verdana"/>
        <family val="2"/>
      </rPr>
      <t>φ</t>
    </r>
    <r>
      <rPr>
        <b/>
        <sz val="11"/>
        <color theme="1"/>
        <rFont val="Calibri"/>
        <family val="2"/>
      </rPr>
      <t xml:space="preserve"> UITGELEGD</t>
    </r>
  </si>
  <si>
    <t>SYMBOOL</t>
  </si>
  <si>
    <t>REACTIEVE  VAR</t>
  </si>
  <si>
    <t>VA</t>
  </si>
  <si>
    <t>DE VERSCHILLENDE EENHEDEN WORDEN DUS GEBRUIKT OM DE VERSCHILLENDE VERMOGENS AAN TE GEVEN</t>
  </si>
  <si>
    <t xml:space="preserve">  MET U EN I EFFECTIEVE WAARDEN</t>
  </si>
  <si>
    <r>
      <t xml:space="preserve">  ANALOOG AAN P =UI =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R = U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/R</t>
    </r>
  </si>
  <si>
    <r>
      <t xml:space="preserve">    S = U*I =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* |Z| = U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/|Z| </t>
    </r>
  </si>
  <si>
    <t>Pb</t>
  </si>
  <si>
    <t>Pw</t>
  </si>
  <si>
    <t>Pw = Ps COS φ</t>
  </si>
  <si>
    <r>
      <t xml:space="preserve">Pb = Ps SIN </t>
    </r>
    <r>
      <rPr>
        <b/>
        <sz val="11"/>
        <color theme="1"/>
        <rFont val="Verdana"/>
        <family val="2"/>
      </rPr>
      <t>φ</t>
    </r>
  </si>
  <si>
    <t>DE VOLGENDE TWEE DIAGRAMMEN ILLUSTREREN DE OORZAAK</t>
  </si>
  <si>
    <r>
      <t xml:space="preserve">BIJ EEN GROTE COS </t>
    </r>
    <r>
      <rPr>
        <b/>
        <sz val="11"/>
        <color theme="1"/>
        <rFont val="Verdana"/>
        <family val="2"/>
      </rPr>
      <t>φ</t>
    </r>
    <r>
      <rPr>
        <b/>
        <sz val="11"/>
        <color theme="1"/>
        <rFont val="Calibri"/>
        <family val="2"/>
      </rPr>
      <t xml:space="preserve"> WORDEN DE STROMEN ONNODIG GROOT EN DE ELEKTRISCHE KABELS EN APPARATUUR EXTRA DIK EN DUUR </t>
    </r>
  </si>
  <si>
    <r>
      <t xml:space="preserve">HET IS RAADZAAM COMPENSERENDE MAATREGELEN TE TREFFEN OM DAN COS </t>
    </r>
    <r>
      <rPr>
        <b/>
        <sz val="11"/>
        <color theme="1"/>
        <rFont val="Verdana"/>
        <family val="2"/>
      </rPr>
      <t>φ</t>
    </r>
    <r>
      <rPr>
        <b/>
        <sz val="11"/>
        <color theme="1"/>
        <rFont val="Calibri"/>
        <family val="2"/>
        <scheme val="minor"/>
      </rPr>
      <t xml:space="preserve"> TE VERKLEINEN, VEELAL MET EXTRA CONDENSATORS</t>
    </r>
  </si>
  <si>
    <t>LC - KRING</t>
  </si>
  <si>
    <t>RLC - KRING</t>
  </si>
  <si>
    <t>http://www.cco.caltech.edu/~phys1/java/phys1/lrc/index.html</t>
  </si>
  <si>
    <t>LRC APPLET</t>
  </si>
  <si>
    <t>RC KRING</t>
  </si>
  <si>
    <t>COMBINATIE VAN R, L EN C  NIET GEWELDIG</t>
  </si>
  <si>
    <t>ELECTRONIC TUTORIALS</t>
  </si>
  <si>
    <t>STEP RESPONSE</t>
  </si>
  <si>
    <t>MATHLAB STEP RESPONSES</t>
  </si>
  <si>
    <t>EERSTE ORDE SYSTEMEN</t>
  </si>
  <si>
    <t>BODE PLOT</t>
  </si>
  <si>
    <t>DEMPING</t>
  </si>
  <si>
    <t>http://nl.wikipedia.org/wiki/Tweede-ordesysteem</t>
  </si>
  <si>
    <t>TWEEDE ORDE SYSTEEM</t>
  </si>
  <si>
    <t>http://www.allaboutcircuits.com/vol_1/index.html</t>
  </si>
  <si>
    <t>DE VOLGENDE DIAGRAMMEN ILLUSTREREN HET VERLOOP IN DE TIJD</t>
  </si>
  <si>
    <t>AC POWER</t>
  </si>
  <si>
    <t>BASIC ELECTRICAL ENGINEERING</t>
  </si>
  <si>
    <t>NYQUIST PLOTS</t>
  </si>
  <si>
    <t>BODE-DIAGRAM</t>
  </si>
  <si>
    <t>COMPLEXE IMPEDANTIES</t>
  </si>
  <si>
    <t>ELECTRICAL IMPEDANCE</t>
  </si>
  <si>
    <t xml:space="preserve">HYPERPHYSICS </t>
  </si>
  <si>
    <t>COMPLEX IMPEDANCE</t>
  </si>
  <si>
    <t xml:space="preserve">IMPEDANCE  KLIK DOOR OP BALLON SCHEMA </t>
  </si>
  <si>
    <t>RLC SCHAKELING</t>
  </si>
  <si>
    <t>ZELFDE OP ANDERE SITE</t>
  </si>
  <si>
    <t>AANVULLENDE LINKS</t>
  </si>
  <si>
    <t>ALL ABOUT CIRCUITS CURSUS  UITGEBREID</t>
  </si>
  <si>
    <t>APPLETS</t>
  </si>
  <si>
    <t>MEET- &amp;  REGELTECHNIEK</t>
  </si>
  <si>
    <t xml:space="preserve">DE SYSTEM CONTROL THEORY IS ZEER OMVANGRIJK EN DIVERS </t>
  </si>
  <si>
    <t>DE BASIS IS ALS GEILLUSTREERD IN DE VOORGAANDE WERKBLADEN</t>
  </si>
  <si>
    <t>BINNEN DE CONTROL WERELD WORDEN ECHTER VELE VERSCHILLENDE NOTATIES EN BEREKENINGSMETHODEN GEHANTEERD</t>
  </si>
  <si>
    <t>HIERONDER VOLGT DAAROM NOG EEN KORTE AANVULLENDE UITLEG</t>
  </si>
  <si>
    <t>DEZE SERIE IS REPRESENTATIEF VOOR HET TWEEDE ORDE SYSTEEM ONDERAAN WERKBLAD TIME DOMAIN</t>
  </si>
  <si>
    <t>DEZE SCHRIJFWIJZE KAN NU WORDEN VERGELEKEN MET DE STAPRESPONSIES EN DE COMPLEXE IMPEDANTIE</t>
  </si>
  <si>
    <t>TWEEDE ORDE SYSTEMEN</t>
  </si>
  <si>
    <t>DE UITLEG OP WIKI IS VAAK ONNODIG INGEWIKKELD EN NIET EENVOUDIG TE BEGRIJPEN</t>
  </si>
  <si>
    <t>GETOOND</t>
  </si>
  <si>
    <t xml:space="preserve"> = </t>
  </si>
  <si>
    <t xml:space="preserve">      MET   H = </t>
  </si>
  <si>
    <t>HIERIN WORDT H DE TRANSFERFUNCTIE GENOEMD</t>
  </si>
  <si>
    <t xml:space="preserve">   H</t>
  </si>
  <si>
    <t xml:space="preserve">JE KUNT LINKS EEN COMPLEXE </t>
  </si>
  <si>
    <t>WAARDE AANKLIKKEN</t>
  </si>
  <si>
    <t xml:space="preserve">DE GECONJUGEERDE WORDT </t>
  </si>
  <si>
    <t>DIRECT TOEGEVOEGD</t>
  </si>
  <si>
    <t xml:space="preserve">RECHTS WORDT DE </t>
  </si>
  <si>
    <t>BIJBEHORENDE STAPRESPONSIE</t>
  </si>
  <si>
    <t>POLE POSITIONS AND</t>
  </si>
  <si>
    <t xml:space="preserve">APPLET  </t>
  </si>
  <si>
    <t>SECOND ORDER STEPRESPONSE</t>
  </si>
  <si>
    <t>http://en.wikipedia.org/wiki/Polar_coordinate_system</t>
  </si>
  <si>
    <t>INGANG</t>
  </si>
  <si>
    <t>(INPUT)</t>
  </si>
  <si>
    <t>INPUT OMZETTER</t>
  </si>
  <si>
    <t>(INPUT DEVICE)</t>
  </si>
  <si>
    <t>INGESTELDE WAARDE</t>
  </si>
  <si>
    <t>(SETPOINT)</t>
  </si>
  <si>
    <t>REGELKRING (NEN)</t>
  </si>
  <si>
    <t xml:space="preserve">     VERGELIJKINGSPUNT</t>
  </si>
  <si>
    <t xml:space="preserve">     AFTREKPUNT</t>
  </si>
  <si>
    <t xml:space="preserve">    (COMPARISON)</t>
  </si>
  <si>
    <t>REGELAAR</t>
  </si>
  <si>
    <t>(CONTROLLER)</t>
  </si>
  <si>
    <t xml:space="preserve">     SYSTEEM</t>
  </si>
  <si>
    <t xml:space="preserve">    (SYSTEM, PROCESS)</t>
  </si>
  <si>
    <t>UITGANG</t>
  </si>
  <si>
    <t>(OUTPUT)</t>
  </si>
  <si>
    <t>GEREGELDE GROOTHEID</t>
  </si>
  <si>
    <t>MEETORGAAN</t>
  </si>
  <si>
    <t>(MEASURING INSTRUMENT)</t>
  </si>
  <si>
    <t>TERUGKOPPELING</t>
  </si>
  <si>
    <t>(FEEDBACKLOOP)</t>
  </si>
  <si>
    <t>AUTOMATISCHE REGELAAR</t>
  </si>
  <si>
    <t>EEN SYSTEEM BESTAAT UIT EEN VERZAMELING COMPONENTEN MET DAARTUSSEN RELATIES</t>
  </si>
  <si>
    <t>DIE SAMEN EEN VERANDERING TEWEEG BRENGEN OP WAT ER IN KOMT OM HET GEWENSTE RESULTAAT TE BEREIKEN</t>
  </si>
  <si>
    <t>WERKBLAD TIME DOMAIN TOONDE AL DE ENKELE STEPRESPONSIES VOOR ENKELE EERSTE ORDE SYSTEMEN</t>
  </si>
  <si>
    <t>WERKBLAD FREQUENTIE DOMAIN REEDS ENKELE VERSTERKINGSFACTORS, HET FASEVERSCHIL EN HET BODE-DIAGRAM</t>
  </si>
  <si>
    <t>HET RECHTER BODEDIAGRAM IS REPRESENTATIEF VOOR HET DUBBELE FILTER ONDERAAN WERKBLAD TIME DOMAIN</t>
  </si>
  <si>
    <t>PID REGELAAR</t>
  </si>
  <si>
    <t xml:space="preserve">PROPORTIONAL  INTEGRATOR  DIFFERENTIATOR </t>
  </si>
  <si>
    <t>JE KUNT BIJVOORBEELD ALLE FUNCTIES OPSCHRIJVEN MET ALS INGANG DE STROOM I</t>
  </si>
  <si>
    <t>INTRODUCTION TO CONTROL  GOEDE LINK MET ZEER VEEL APPLETS</t>
  </si>
  <si>
    <t>STABILITEITSKRITERIUM VAN NYQUIST</t>
  </si>
  <si>
    <t xml:space="preserve">        REGELAAR       PROCES</t>
  </si>
  <si>
    <t>HIERIN IS H = Hr Hp Ht = RONDGAANDE OVERBRENGINGSVERHOUDING</t>
  </si>
  <si>
    <t>HET SYSTEEM IS INSTABIEL ALS H = -1</t>
  </si>
  <si>
    <t xml:space="preserve">VOOR EEN GEREGELD SYSTEEM GELDT DE TRANSFERFUNCTIE H = Hr Hp / (1 + H )   </t>
  </si>
  <si>
    <t xml:space="preserve">  r                    ε</t>
  </si>
  <si>
    <t>DE TRANSFERFUNCTIE H GAAT DAN NAMELIJK NAAR ONEINDIG, ZODAT BIJ r = 0 ER TOCH EEN UITGANGSSIGNAAL KAN ZIJN</t>
  </si>
  <si>
    <t>HET STABILITEITSKRITERIUM VAN NYQUIST LEGT DUS EEN VERBAND TUSSEN DE TRANSFERFUNCTIE H EN DE RONDGAANDE OVERBREGINGSVERHOUDING H</t>
  </si>
  <si>
    <t>DAT OM EEN STABIELE REGELING TE VERKRIJGEN</t>
  </si>
  <si>
    <t xml:space="preserve">DE RONDGAANDE OVERBRENGINGSVERHOUDING </t>
  </si>
  <si>
    <t>NIET BINNEN DE M = 1,3 CIRKEL MAG LIGGEN</t>
  </si>
  <si>
    <t>DE PLOTS VOOR H WORDEN DE NYQUIST PLOTS GENOEMD</t>
  </si>
  <si>
    <t>VERVOLGENS KAN HET VERBAND WORDEN GELEGD</t>
  </si>
  <si>
    <t>TUSSEN DE OPEN EN GESLOTEN KETEN,</t>
  </si>
  <si>
    <t>ZOWEL IN HET POLAIRE ALS IN HET BODEDIAGRAM</t>
  </si>
  <si>
    <t>VIDEO DOET HET NIET</t>
  </si>
  <si>
    <r>
      <t>POLAR 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RDINATES</t>
    </r>
  </si>
  <si>
    <t>HET VERSCHIL IN VERMOGENS KAN OP DE VOLGENDE WIJZEN WORDEN GEILLUSTREERD</t>
  </si>
  <si>
    <t xml:space="preserve">IN HET BODEDIAGRAM KUNNEN DAN MEERDERE KNIKKEN ONTSTAAN EN GAAN DE ASSYMPTOTEN STEILER LOPEN     </t>
  </si>
  <si>
    <t>ZIE BODE DIAGRAM WERKBLAD CONTROL THEORY</t>
  </si>
  <si>
    <t>EN BIJ MEET- &amp; REGELTECHNIEK C.Q. CONTROL THEORY</t>
  </si>
  <si>
    <t>DIT IS MET NAME LEERZAAM VOOR LEERLINGEN MET WISKUNDE D</t>
  </si>
  <si>
    <t>HET IS TEVENS NUTTIG VOOR EEN VERDERE VOORBEREIDING EN BEGRIPSVORMING VAN DE QUANTUM MECHANICA</t>
  </si>
  <si>
    <t>HET WORDT TOEGEPAST OP ALLERLEI GEBIEDEN IN DE WETENSCHAP, TECHNIEK EN VELE BELANGRIJKE GEAVANCEERDE SYSTEMEN</t>
  </si>
  <si>
    <t>UIT PRAKTISCHE OVERWEGINGEN IS VASTGESTELD</t>
  </si>
  <si>
    <t>ZIE OOK ONDER NATUURKUNDE DE FILES ELECTRICITEIT EN EMS &amp; INDUCTIE</t>
  </si>
  <si>
    <t>CONDENSATOR IS MEESTAL OPGEROLD</t>
  </si>
  <si>
    <t xml:space="preserve">    TIJD</t>
  </si>
  <si>
    <t xml:space="preserve">   TIJD</t>
  </si>
  <si>
    <t>OF EEN INPUT IN DE VORM VAN EEN STOOT = KORTDUREND HOOG SIGNAAL</t>
  </si>
  <si>
    <t>IN DE CONTROL THEORIE SPEELT BIJ STABILITEIT HET IMAGINAIRE PUNT -1 EEN ZEER BELANGRIJKE ROL (ZIE WERKBLAD CONTROL THEORY)</t>
  </si>
  <si>
    <t>STANDAARD VOORBEELDEN ZIJN EEN OMGKEERDE DUBBELE SLINGER, EEN STRAALJAGER EN EEN DUIKBOOT</t>
  </si>
  <si>
    <t xml:space="preserve">  FREQUENCY DOMAIN</t>
  </si>
</sst>
</file>

<file path=xl/styles.xml><?xml version="1.0" encoding="utf-8"?>
<styleSheet xmlns="http://schemas.openxmlformats.org/spreadsheetml/2006/main">
  <numFmts count="1">
    <numFmt numFmtId="164" formatCode="0.0%"/>
  </numFmts>
  <fonts count="28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sz val="11"/>
      <color rgb="FF7030A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1"/>
      <color rgb="FF7030A0"/>
      <name val="Calibri"/>
      <family val="2"/>
    </font>
    <font>
      <b/>
      <sz val="11"/>
      <color theme="3"/>
      <name val="Calibri"/>
      <family val="2"/>
    </font>
    <font>
      <b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Verdana"/>
      <family val="2"/>
    </font>
    <font>
      <b/>
      <vertAlign val="subscript"/>
      <sz val="11"/>
      <color theme="1"/>
      <name val="Verdana"/>
      <family val="2"/>
    </font>
    <font>
      <b/>
      <sz val="11"/>
      <color rgb="FF000000"/>
      <name val="Calibri"/>
      <family val="2"/>
      <scheme val="minor"/>
    </font>
    <font>
      <b/>
      <vertAlign val="subscript"/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theme="3"/>
      <name val="Calibri"/>
      <family val="2"/>
    </font>
    <font>
      <u/>
      <sz val="11"/>
      <color rgb="FFFF0000"/>
      <name val="Calibri"/>
      <family val="2"/>
    </font>
    <font>
      <u/>
      <sz val="11"/>
      <color theme="4"/>
      <name val="Calibri"/>
      <family val="2"/>
    </font>
    <font>
      <b/>
      <sz val="9"/>
      <color theme="1"/>
      <name val="Arial"/>
      <family val="2"/>
    </font>
    <font>
      <b/>
      <u/>
      <sz val="11"/>
      <color theme="1"/>
      <name val="Calibri"/>
      <family val="2"/>
    </font>
    <font>
      <b/>
      <u/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0" fontId="1" fillId="0" borderId="0" xfId="1" applyAlignment="1" applyProtection="1"/>
    <xf numFmtId="0" fontId="2" fillId="0" borderId="0" xfId="0" applyFont="1"/>
    <xf numFmtId="0" fontId="4" fillId="0" borderId="0" xfId="0" applyFont="1"/>
    <xf numFmtId="0" fontId="6" fillId="0" borderId="0" xfId="0" applyFont="1"/>
    <xf numFmtId="0" fontId="2" fillId="0" borderId="0" xfId="0" applyFont="1" applyAlignment="1">
      <alignment horizontal="center"/>
    </xf>
    <xf numFmtId="0" fontId="6" fillId="0" borderId="0" xfId="0" quotePrefix="1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3" fillId="0" borderId="0" xfId="0" applyFont="1"/>
    <xf numFmtId="0" fontId="15" fillId="0" borderId="0" xfId="0" applyFont="1"/>
    <xf numFmtId="0" fontId="5" fillId="0" borderId="0" xfId="0" applyFont="1"/>
    <xf numFmtId="11" fontId="2" fillId="0" borderId="0" xfId="0" applyNumberFormat="1" applyFont="1"/>
    <xf numFmtId="0" fontId="0" fillId="0" borderId="0" xfId="0" applyFont="1"/>
    <xf numFmtId="0" fontId="2" fillId="0" borderId="0" xfId="0" applyFont="1" applyAlignment="1">
      <alignment horizontal="right"/>
    </xf>
    <xf numFmtId="0" fontId="2" fillId="0" borderId="0" xfId="0" quotePrefix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9" fillId="0" borderId="0" xfId="0" applyFont="1"/>
    <xf numFmtId="0" fontId="22" fillId="2" borderId="0" xfId="1" applyFont="1" applyFill="1" applyAlignment="1" applyProtection="1"/>
    <xf numFmtId="0" fontId="23" fillId="3" borderId="0" xfId="1" applyFont="1" applyFill="1" applyAlignment="1" applyProtection="1"/>
    <xf numFmtId="0" fontId="24" fillId="4" borderId="0" xfId="1" applyFont="1" applyFill="1" applyAlignment="1" applyProtection="1"/>
    <xf numFmtId="0" fontId="21" fillId="0" borderId="0" xfId="0" applyFont="1"/>
    <xf numFmtId="16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1" applyFont="1" applyFill="1" applyAlignment="1" applyProtection="1"/>
    <xf numFmtId="0" fontId="0" fillId="0" borderId="0" xfId="0" applyFill="1"/>
    <xf numFmtId="0" fontId="24" fillId="0" borderId="0" xfId="1" applyFont="1" applyFill="1" applyAlignment="1" applyProtection="1"/>
    <xf numFmtId="0" fontId="25" fillId="0" borderId="0" xfId="0" applyFont="1"/>
    <xf numFmtId="0" fontId="6" fillId="0" borderId="0" xfId="1" applyFont="1" applyAlignment="1" applyProtection="1"/>
    <xf numFmtId="0" fontId="26" fillId="0" borderId="0" xfId="1" applyFont="1" applyAlignment="1" applyProtection="1"/>
    <xf numFmtId="0" fontId="27" fillId="3" borderId="0" xfId="1" applyFont="1" applyFill="1" applyAlignment="1" applyProtection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FFFFAF"/>
      <color rgb="FFE816B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Domain'!$C$280:$C$330</c:f>
              <c:numCache>
                <c:formatCode>General</c:formatCode>
                <c:ptCount val="51"/>
                <c:pt idx="0">
                  <c:v>0</c:v>
                </c:pt>
                <c:pt idx="1">
                  <c:v>4.8770575499285984E-2</c:v>
                </c:pt>
                <c:pt idx="2">
                  <c:v>9.9501662508318933E-3</c:v>
                </c:pt>
                <c:pt idx="3">
                  <c:v>0.13929202357494219</c:v>
                </c:pt>
                <c:pt idx="4">
                  <c:v>0.18126924692201818</c:v>
                </c:pt>
                <c:pt idx="5">
                  <c:v>0.32967995396436067</c:v>
                </c:pt>
                <c:pt idx="6">
                  <c:v>0.45118836390597361</c:v>
                </c:pt>
                <c:pt idx="7">
                  <c:v>0.55067103588277844</c:v>
                </c:pt>
                <c:pt idx="8">
                  <c:v>0.63212055882855767</c:v>
                </c:pt>
                <c:pt idx="9">
                  <c:v>0.69880578808779781</c:v>
                </c:pt>
                <c:pt idx="10">
                  <c:v>0.75340303605839354</c:v>
                </c:pt>
                <c:pt idx="11">
                  <c:v>0.79810348200534453</c:v>
                </c:pt>
                <c:pt idx="12">
                  <c:v>0.83470111177841344</c:v>
                </c:pt>
                <c:pt idx="13">
                  <c:v>0.8646647167633873</c:v>
                </c:pt>
                <c:pt idx="14">
                  <c:v>0.8891968416376661</c:v>
                </c:pt>
                <c:pt idx="15">
                  <c:v>0.90928204671058754</c:v>
                </c:pt>
                <c:pt idx="16">
                  <c:v>0.92572642178566611</c:v>
                </c:pt>
                <c:pt idx="17">
                  <c:v>0.93918993737478207</c:v>
                </c:pt>
                <c:pt idx="18">
                  <c:v>0.95021293163213605</c:v>
                </c:pt>
                <c:pt idx="19">
                  <c:v>0.95923779602163384</c:v>
                </c:pt>
                <c:pt idx="20">
                  <c:v>0.96662673003967392</c:v>
                </c:pt>
                <c:pt idx="21">
                  <c:v>0.97267627755270747</c:v>
                </c:pt>
                <c:pt idx="22">
                  <c:v>0.97762922814383446</c:v>
                </c:pt>
                <c:pt idx="23">
                  <c:v>0.98168436111126578</c:v>
                </c:pt>
                <c:pt idx="24">
                  <c:v>0.9850044231795223</c:v>
                </c:pt>
                <c:pt idx="25">
                  <c:v>0.98772266009693155</c:v>
                </c:pt>
                <c:pt idx="26">
                  <c:v>0.98994816425536647</c:v>
                </c:pt>
                <c:pt idx="27">
                  <c:v>0.99177025295097998</c:v>
                </c:pt>
                <c:pt idx="28">
                  <c:v>0.99326205300091452</c:v>
                </c:pt>
                <c:pt idx="29">
                  <c:v>0.99448343557923924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rgbClr val="E816B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Domain'!$D$280:$D$330</c:f>
              <c:numCache>
                <c:formatCode>General</c:formatCode>
                <c:ptCount val="51"/>
                <c:pt idx="0">
                  <c:v>1</c:v>
                </c:pt>
                <c:pt idx="1">
                  <c:v>0.95122942450071402</c:v>
                </c:pt>
                <c:pt idx="2">
                  <c:v>0.99004983374916811</c:v>
                </c:pt>
                <c:pt idx="3">
                  <c:v>0.86070797642505781</c:v>
                </c:pt>
                <c:pt idx="4">
                  <c:v>0.81873075307798182</c:v>
                </c:pt>
                <c:pt idx="5">
                  <c:v>0.67032004603563933</c:v>
                </c:pt>
                <c:pt idx="6">
                  <c:v>0.54881163609402639</c:v>
                </c:pt>
                <c:pt idx="7">
                  <c:v>0.44932896411722156</c:v>
                </c:pt>
                <c:pt idx="8">
                  <c:v>0.36787944117144233</c:v>
                </c:pt>
                <c:pt idx="9">
                  <c:v>0.30119421191220219</c:v>
                </c:pt>
                <c:pt idx="10">
                  <c:v>0.24659696394160646</c:v>
                </c:pt>
                <c:pt idx="11">
                  <c:v>0.20189651799465547</c:v>
                </c:pt>
                <c:pt idx="12">
                  <c:v>0.16529888822158656</c:v>
                </c:pt>
                <c:pt idx="13">
                  <c:v>0.1353352832366127</c:v>
                </c:pt>
                <c:pt idx="14">
                  <c:v>0.1108031583623339</c:v>
                </c:pt>
                <c:pt idx="15">
                  <c:v>9.0717953289412456E-2</c:v>
                </c:pt>
                <c:pt idx="16">
                  <c:v>7.4273578214333891E-2</c:v>
                </c:pt>
                <c:pt idx="17">
                  <c:v>6.0810062625217931E-2</c:v>
                </c:pt>
                <c:pt idx="18">
                  <c:v>4.9787068367863951E-2</c:v>
                </c:pt>
                <c:pt idx="19">
                  <c:v>4.0762203978366163E-2</c:v>
                </c:pt>
                <c:pt idx="20">
                  <c:v>3.337326996032608E-2</c:v>
                </c:pt>
                <c:pt idx="21">
                  <c:v>2.7323722447292531E-2</c:v>
                </c:pt>
                <c:pt idx="22">
                  <c:v>2.2370771856165539E-2</c:v>
                </c:pt>
                <c:pt idx="23">
                  <c:v>1.831563888873422E-2</c:v>
                </c:pt>
                <c:pt idx="24">
                  <c:v>1.4995576820477696E-2</c:v>
                </c:pt>
                <c:pt idx="25">
                  <c:v>1.2277339903068452E-2</c:v>
                </c:pt>
                <c:pt idx="26">
                  <c:v>1.005183574463353E-2</c:v>
                </c:pt>
                <c:pt idx="27">
                  <c:v>8.2297470490200197E-3</c:v>
                </c:pt>
                <c:pt idx="28">
                  <c:v>6.7379469990854757E-3</c:v>
                </c:pt>
                <c:pt idx="29">
                  <c:v>5.5165644207607611E-3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Domain'!$E$280:$E$330</c:f>
              <c:numCache>
                <c:formatCode>General</c:formatCode>
                <c:ptCount val="51"/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Domain'!$F$280:$F$330</c:f>
              <c:numCache>
                <c:formatCode>General</c:formatCode>
                <c:ptCount val="51"/>
                <c:pt idx="40">
                  <c:v>0</c:v>
                </c:pt>
                <c:pt idx="41">
                  <c:v>1</c:v>
                </c:pt>
              </c:numCache>
            </c:numRef>
          </c:yVal>
          <c:smooth val="1"/>
        </c:ser>
        <c:ser>
          <c:idx val="4"/>
          <c:order val="4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Domain'!$G$280:$G$330</c:f>
              <c:numCache>
                <c:formatCode>General</c:formatCode>
                <c:ptCount val="51"/>
                <c:pt idx="43">
                  <c:v>0.63212055882855767</c:v>
                </c:pt>
                <c:pt idx="44">
                  <c:v>0.63212055882855767</c:v>
                </c:pt>
              </c:numCache>
            </c:numRef>
          </c:yVal>
          <c:smooth val="1"/>
        </c:ser>
        <c:ser>
          <c:idx val="5"/>
          <c:order val="5"/>
          <c:spPr>
            <a:ln w="19050">
              <a:solidFill>
                <a:srgbClr val="E816B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Domain'!$H$280:$H$330</c:f>
              <c:numCache>
                <c:formatCode>General</c:formatCode>
                <c:ptCount val="51"/>
                <c:pt idx="43">
                  <c:v>0.36787944117144233</c:v>
                </c:pt>
                <c:pt idx="44">
                  <c:v>0.36787944117144233</c:v>
                </c:pt>
              </c:numCache>
            </c:numRef>
          </c:yVal>
          <c:smooth val="1"/>
        </c:ser>
        <c:ser>
          <c:idx val="6"/>
          <c:order val="6"/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Domain'!$I$280:$I$330</c:f>
              <c:numCache>
                <c:formatCode>General</c:formatCode>
                <c:ptCount val="51"/>
                <c:pt idx="46">
                  <c:v>0</c:v>
                </c:pt>
                <c:pt idx="47">
                  <c:v>0.55000000000000004</c:v>
                </c:pt>
                <c:pt idx="49">
                  <c:v>0.5</c:v>
                </c:pt>
                <c:pt idx="50">
                  <c:v>0.5</c:v>
                </c:pt>
              </c:numCache>
            </c:numRef>
          </c:yVal>
          <c:smooth val="1"/>
        </c:ser>
        <c:axId val="130396928"/>
        <c:axId val="130398464"/>
      </c:scatterChart>
      <c:valAx>
        <c:axId val="130396928"/>
        <c:scaling>
          <c:orientation val="minMax"/>
          <c:max val="6"/>
          <c:min val="-1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0398464"/>
        <c:crosses val="autoZero"/>
        <c:crossBetween val="midCat"/>
        <c:majorUnit val="1"/>
      </c:valAx>
      <c:valAx>
        <c:axId val="130398464"/>
        <c:scaling>
          <c:orientation val="minMax"/>
          <c:max val="1.100000000000000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0396928"/>
        <c:crosses val="autoZero"/>
        <c:crossBetween val="midCat"/>
        <c:majorUnit val="0.1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spPr>
            <a:ln>
              <a:prstDash val="sysDash"/>
            </a:ln>
          </c:spPr>
          <c:marker>
            <c:symbol val="none"/>
          </c:marker>
          <c:xVal>
            <c:numRef>
              <c:f>'Frequency Domain'!$B$389:$B$415</c:f>
              <c:numCache>
                <c:formatCode>General</c:formatCode>
                <c:ptCount val="27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  <c:pt idx="24">
                  <c:v>360</c:v>
                </c:pt>
                <c:pt idx="25">
                  <c:v>375</c:v>
                </c:pt>
                <c:pt idx="26">
                  <c:v>390</c:v>
                </c:pt>
              </c:numCache>
            </c:numRef>
          </c:xVal>
          <c:yVal>
            <c:numRef>
              <c:f>'Frequency Domain'!$D$389:$D$415</c:f>
              <c:numCache>
                <c:formatCode>General</c:formatCode>
                <c:ptCount val="27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  <c:pt idx="25">
                  <c:v>0.25881904510252024</c:v>
                </c:pt>
                <c:pt idx="26">
                  <c:v>0.49999999999999928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'Frequency Domain'!$B$389:$B$415</c:f>
              <c:numCache>
                <c:formatCode>General</c:formatCode>
                <c:ptCount val="27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  <c:pt idx="24">
                  <c:v>360</c:v>
                </c:pt>
                <c:pt idx="25">
                  <c:v>375</c:v>
                </c:pt>
                <c:pt idx="26">
                  <c:v>390</c:v>
                </c:pt>
              </c:numCache>
            </c:numRef>
          </c:xVal>
          <c:yVal>
            <c:numRef>
              <c:f>'Frequency Domain'!$E$389:$E$415</c:f>
              <c:numCache>
                <c:formatCode>General</c:formatCode>
                <c:ptCount val="27"/>
                <c:pt idx="0">
                  <c:v>-0.33559787702294208</c:v>
                </c:pt>
                <c:pt idx="1">
                  <c:v>-0.16516810019727943</c:v>
                </c:pt>
                <c:pt idx="2">
                  <c:v>1.6517609703636593E-2</c:v>
                </c:pt>
                <c:pt idx="3">
                  <c:v>0.19707767179989047</c:v>
                </c:pt>
                <c:pt idx="4">
                  <c:v>0.36420721624923336</c:v>
                </c:pt>
                <c:pt idx="5">
                  <c:v>0.50651664079207392</c:v>
                </c:pt>
                <c:pt idx="6">
                  <c:v>0.6143077933232608</c:v>
                </c:pt>
                <c:pt idx="7">
                  <c:v>0.68023488493109607</c:v>
                </c:pt>
                <c:pt idx="8">
                  <c:v>0.69980509327217555</c:v>
                </c:pt>
                <c:pt idx="9">
                  <c:v>0.67168474098935327</c:v>
                </c:pt>
                <c:pt idx="10">
                  <c:v>0.59779018361962422</c:v>
                </c:pt>
                <c:pt idx="11">
                  <c:v>0.48315721313120563</c:v>
                </c:pt>
                <c:pt idx="12">
                  <c:v>0.33559787702294214</c:v>
                </c:pt>
                <c:pt idx="13">
                  <c:v>0.16516810019727968</c:v>
                </c:pt>
                <c:pt idx="14">
                  <c:v>-1.6517609703636738E-2</c:v>
                </c:pt>
                <c:pt idx="15">
                  <c:v>-0.19707767179989039</c:v>
                </c:pt>
                <c:pt idx="16">
                  <c:v>-0.36420721624923313</c:v>
                </c:pt>
                <c:pt idx="17">
                  <c:v>-0.50651664079207392</c:v>
                </c:pt>
                <c:pt idx="18">
                  <c:v>-0.6143077933232608</c:v>
                </c:pt>
                <c:pt idx="19">
                  <c:v>-0.68023488493109607</c:v>
                </c:pt>
                <c:pt idx="20">
                  <c:v>-0.69980509327217555</c:v>
                </c:pt>
                <c:pt idx="21">
                  <c:v>-0.67168474098935338</c:v>
                </c:pt>
                <c:pt idx="22">
                  <c:v>-0.59779018361962444</c:v>
                </c:pt>
                <c:pt idx="23">
                  <c:v>-0.48315721313120547</c:v>
                </c:pt>
                <c:pt idx="24">
                  <c:v>-0.33559787702294225</c:v>
                </c:pt>
                <c:pt idx="25">
                  <c:v>-0.16516810019727976</c:v>
                </c:pt>
                <c:pt idx="26">
                  <c:v>1.6517609703636034E-2</c:v>
                </c:pt>
              </c:numCache>
            </c:numRef>
          </c:yVal>
          <c:smooth val="1"/>
        </c:ser>
        <c:axId val="131820544"/>
        <c:axId val="131838720"/>
      </c:scatterChart>
      <c:valAx>
        <c:axId val="131820544"/>
        <c:scaling>
          <c:orientation val="minMax"/>
          <c:max val="400"/>
        </c:scaling>
        <c:axPos val="b"/>
        <c:numFmt formatCode="General" sourceLinked="1"/>
        <c:majorTickMark val="none"/>
        <c:tickLblPos val="none"/>
        <c:crossAx val="131838720"/>
        <c:crosses val="autoZero"/>
        <c:crossBetween val="midCat"/>
        <c:majorUnit val="50"/>
      </c:valAx>
      <c:valAx>
        <c:axId val="131838720"/>
        <c:scaling>
          <c:orientation val="minMax"/>
          <c:min val="-1.5"/>
        </c:scaling>
        <c:delete val="1"/>
        <c:axPos val="l"/>
        <c:numFmt formatCode="General" sourceLinked="1"/>
        <c:tickLblPos val="none"/>
        <c:crossAx val="131820544"/>
        <c:crosses val="autoZero"/>
        <c:crossBetween val="midCat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1.4005602240896359E-2"/>
          <c:y val="6.9860279441117806E-2"/>
          <c:w val="0.84593837535014005"/>
          <c:h val="0.78043912175648678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'Frequency Domain'!$B$389:$B$415</c:f>
              <c:numCache>
                <c:formatCode>General</c:formatCode>
                <c:ptCount val="27"/>
                <c:pt idx="0">
                  <c:v>0</c:v>
                </c:pt>
                <c:pt idx="1">
                  <c:v>15</c:v>
                </c:pt>
                <c:pt idx="2">
                  <c:v>30</c:v>
                </c:pt>
                <c:pt idx="3">
                  <c:v>45</c:v>
                </c:pt>
                <c:pt idx="4">
                  <c:v>60</c:v>
                </c:pt>
                <c:pt idx="5">
                  <c:v>75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135</c:v>
                </c:pt>
                <c:pt idx="10">
                  <c:v>150</c:v>
                </c:pt>
                <c:pt idx="11">
                  <c:v>165</c:v>
                </c:pt>
                <c:pt idx="12">
                  <c:v>180</c:v>
                </c:pt>
                <c:pt idx="13">
                  <c:v>195</c:v>
                </c:pt>
                <c:pt idx="14">
                  <c:v>210</c:v>
                </c:pt>
                <c:pt idx="15">
                  <c:v>225</c:v>
                </c:pt>
                <c:pt idx="16">
                  <c:v>240</c:v>
                </c:pt>
                <c:pt idx="17">
                  <c:v>255</c:v>
                </c:pt>
                <c:pt idx="18">
                  <c:v>270</c:v>
                </c:pt>
                <c:pt idx="19">
                  <c:v>285</c:v>
                </c:pt>
                <c:pt idx="20">
                  <c:v>300</c:v>
                </c:pt>
                <c:pt idx="21">
                  <c:v>315</c:v>
                </c:pt>
                <c:pt idx="22">
                  <c:v>330</c:v>
                </c:pt>
                <c:pt idx="23">
                  <c:v>345</c:v>
                </c:pt>
                <c:pt idx="24">
                  <c:v>360</c:v>
                </c:pt>
                <c:pt idx="25">
                  <c:v>375</c:v>
                </c:pt>
                <c:pt idx="26">
                  <c:v>390</c:v>
                </c:pt>
              </c:numCache>
            </c:numRef>
          </c:xVal>
          <c:yVal>
            <c:numRef>
              <c:f>'Frequency Domain'!$D$389:$D$415</c:f>
              <c:numCache>
                <c:formatCode>General</c:formatCode>
                <c:ptCount val="27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  <c:pt idx="25">
                  <c:v>0.25881904510252024</c:v>
                </c:pt>
                <c:pt idx="26">
                  <c:v>0.49999999999999928</c:v>
                </c:pt>
              </c:numCache>
            </c:numRef>
          </c:yVal>
          <c:smooth val="1"/>
        </c:ser>
        <c:axId val="131857408"/>
        <c:axId val="131650304"/>
      </c:scatterChart>
      <c:valAx>
        <c:axId val="131857408"/>
        <c:scaling>
          <c:orientation val="minMax"/>
          <c:max val="400"/>
        </c:scaling>
        <c:axPos val="b"/>
        <c:numFmt formatCode="General" sourceLinked="1"/>
        <c:majorTickMark val="none"/>
        <c:tickLblPos val="none"/>
        <c:spPr>
          <a:ln w="25400"/>
        </c:spPr>
        <c:crossAx val="131650304"/>
        <c:crosses val="autoZero"/>
        <c:crossBetween val="midCat"/>
        <c:majorUnit val="50"/>
      </c:valAx>
      <c:valAx>
        <c:axId val="131650304"/>
        <c:scaling>
          <c:orientation val="minMax"/>
          <c:min val="-1.5"/>
        </c:scaling>
        <c:delete val="1"/>
        <c:axPos val="l"/>
        <c:numFmt formatCode="General" sourceLinked="1"/>
        <c:tickLblPos val="none"/>
        <c:crossAx val="131857408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spPr>
            <a:ln>
              <a:solidFill>
                <a:srgbClr val="E816B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Domain'!$C$280:$C$330</c:f>
              <c:numCache>
                <c:formatCode>General</c:formatCode>
                <c:ptCount val="51"/>
                <c:pt idx="0">
                  <c:v>0</c:v>
                </c:pt>
                <c:pt idx="1">
                  <c:v>4.8770575499285984E-2</c:v>
                </c:pt>
                <c:pt idx="2">
                  <c:v>9.9501662508318933E-3</c:v>
                </c:pt>
                <c:pt idx="3">
                  <c:v>0.13929202357494219</c:v>
                </c:pt>
                <c:pt idx="4">
                  <c:v>0.18126924692201818</c:v>
                </c:pt>
                <c:pt idx="5">
                  <c:v>0.32967995396436067</c:v>
                </c:pt>
                <c:pt idx="6">
                  <c:v>0.45118836390597361</c:v>
                </c:pt>
                <c:pt idx="7">
                  <c:v>0.55067103588277844</c:v>
                </c:pt>
                <c:pt idx="8">
                  <c:v>0.63212055882855767</c:v>
                </c:pt>
                <c:pt idx="9">
                  <c:v>0.69880578808779781</c:v>
                </c:pt>
                <c:pt idx="10">
                  <c:v>0.75340303605839354</c:v>
                </c:pt>
                <c:pt idx="11">
                  <c:v>0.79810348200534453</c:v>
                </c:pt>
                <c:pt idx="12">
                  <c:v>0.83470111177841344</c:v>
                </c:pt>
                <c:pt idx="13">
                  <c:v>0.8646647167633873</c:v>
                </c:pt>
                <c:pt idx="14">
                  <c:v>0.8891968416376661</c:v>
                </c:pt>
                <c:pt idx="15">
                  <c:v>0.90928204671058754</c:v>
                </c:pt>
                <c:pt idx="16">
                  <c:v>0.92572642178566611</c:v>
                </c:pt>
                <c:pt idx="17">
                  <c:v>0.93918993737478207</c:v>
                </c:pt>
                <c:pt idx="18">
                  <c:v>0.95021293163213605</c:v>
                </c:pt>
                <c:pt idx="19">
                  <c:v>0.95923779602163384</c:v>
                </c:pt>
                <c:pt idx="20">
                  <c:v>0.96662673003967392</c:v>
                </c:pt>
                <c:pt idx="21">
                  <c:v>0.97267627755270747</c:v>
                </c:pt>
                <c:pt idx="22">
                  <c:v>0.97762922814383446</c:v>
                </c:pt>
                <c:pt idx="23">
                  <c:v>0.98168436111126578</c:v>
                </c:pt>
                <c:pt idx="24">
                  <c:v>0.9850044231795223</c:v>
                </c:pt>
                <c:pt idx="25">
                  <c:v>0.98772266009693155</c:v>
                </c:pt>
                <c:pt idx="26">
                  <c:v>0.98994816425536647</c:v>
                </c:pt>
                <c:pt idx="27">
                  <c:v>0.99177025295097998</c:v>
                </c:pt>
                <c:pt idx="28">
                  <c:v>0.99326205300091452</c:v>
                </c:pt>
                <c:pt idx="29">
                  <c:v>0.99448343557923924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Domain'!$D$280:$D$330</c:f>
              <c:numCache>
                <c:formatCode>General</c:formatCode>
                <c:ptCount val="51"/>
                <c:pt idx="0">
                  <c:v>1</c:v>
                </c:pt>
                <c:pt idx="1">
                  <c:v>0.95122942450071402</c:v>
                </c:pt>
                <c:pt idx="2">
                  <c:v>0.99004983374916811</c:v>
                </c:pt>
                <c:pt idx="3">
                  <c:v>0.86070797642505781</c:v>
                </c:pt>
                <c:pt idx="4">
                  <c:v>0.81873075307798182</c:v>
                </c:pt>
                <c:pt idx="5">
                  <c:v>0.67032004603563933</c:v>
                </c:pt>
                <c:pt idx="6">
                  <c:v>0.54881163609402639</c:v>
                </c:pt>
                <c:pt idx="7">
                  <c:v>0.44932896411722156</c:v>
                </c:pt>
                <c:pt idx="8">
                  <c:v>0.36787944117144233</c:v>
                </c:pt>
                <c:pt idx="9">
                  <c:v>0.30119421191220219</c:v>
                </c:pt>
                <c:pt idx="10">
                  <c:v>0.24659696394160646</c:v>
                </c:pt>
                <c:pt idx="11">
                  <c:v>0.20189651799465547</c:v>
                </c:pt>
                <c:pt idx="12">
                  <c:v>0.16529888822158656</c:v>
                </c:pt>
                <c:pt idx="13">
                  <c:v>0.1353352832366127</c:v>
                </c:pt>
                <c:pt idx="14">
                  <c:v>0.1108031583623339</c:v>
                </c:pt>
                <c:pt idx="15">
                  <c:v>9.0717953289412456E-2</c:v>
                </c:pt>
                <c:pt idx="16">
                  <c:v>7.4273578214333891E-2</c:v>
                </c:pt>
                <c:pt idx="17">
                  <c:v>6.0810062625217931E-2</c:v>
                </c:pt>
                <c:pt idx="18">
                  <c:v>4.9787068367863951E-2</c:v>
                </c:pt>
                <c:pt idx="19">
                  <c:v>4.0762203978366163E-2</c:v>
                </c:pt>
                <c:pt idx="20">
                  <c:v>3.337326996032608E-2</c:v>
                </c:pt>
                <c:pt idx="21">
                  <c:v>2.7323722447292531E-2</c:v>
                </c:pt>
                <c:pt idx="22">
                  <c:v>2.2370771856165539E-2</c:v>
                </c:pt>
                <c:pt idx="23">
                  <c:v>1.831563888873422E-2</c:v>
                </c:pt>
                <c:pt idx="24">
                  <c:v>1.4995576820477696E-2</c:v>
                </c:pt>
                <c:pt idx="25">
                  <c:v>1.2277339903068452E-2</c:v>
                </c:pt>
                <c:pt idx="26">
                  <c:v>1.005183574463353E-2</c:v>
                </c:pt>
                <c:pt idx="27">
                  <c:v>8.2297470490200197E-3</c:v>
                </c:pt>
                <c:pt idx="28">
                  <c:v>6.7379469990854757E-3</c:v>
                </c:pt>
                <c:pt idx="29">
                  <c:v>5.5165644207607611E-3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Domain'!$E$280:$E$330</c:f>
              <c:numCache>
                <c:formatCode>General</c:formatCode>
                <c:ptCount val="51"/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Domain'!$F$280:$F$330</c:f>
              <c:numCache>
                <c:formatCode>General</c:formatCode>
                <c:ptCount val="51"/>
                <c:pt idx="40">
                  <c:v>0</c:v>
                </c:pt>
                <c:pt idx="41">
                  <c:v>1</c:v>
                </c:pt>
              </c:numCache>
            </c:numRef>
          </c:yVal>
          <c:smooth val="1"/>
        </c:ser>
        <c:ser>
          <c:idx val="4"/>
          <c:order val="4"/>
          <c:spPr>
            <a:ln w="19050">
              <a:solidFill>
                <a:srgbClr val="E816B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Domain'!$G$280:$G$330</c:f>
              <c:numCache>
                <c:formatCode>General</c:formatCode>
                <c:ptCount val="51"/>
                <c:pt idx="43">
                  <c:v>0.63212055882855767</c:v>
                </c:pt>
                <c:pt idx="44">
                  <c:v>0.63212055882855767</c:v>
                </c:pt>
              </c:numCache>
            </c:numRef>
          </c:yVal>
          <c:smooth val="1"/>
        </c:ser>
        <c:ser>
          <c:idx val="5"/>
          <c:order val="5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Domain'!$H$280:$H$330</c:f>
              <c:numCache>
                <c:formatCode>General</c:formatCode>
                <c:ptCount val="51"/>
                <c:pt idx="43">
                  <c:v>0.36787944117144233</c:v>
                </c:pt>
                <c:pt idx="44">
                  <c:v>0.36787944117144233</c:v>
                </c:pt>
              </c:numCache>
            </c:numRef>
          </c:yVal>
          <c:smooth val="1"/>
        </c:ser>
        <c:ser>
          <c:idx val="6"/>
          <c:order val="6"/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Domain'!$I$280:$I$330</c:f>
              <c:numCache>
                <c:formatCode>General</c:formatCode>
                <c:ptCount val="51"/>
                <c:pt idx="46">
                  <c:v>0</c:v>
                </c:pt>
                <c:pt idx="47">
                  <c:v>0.55000000000000004</c:v>
                </c:pt>
                <c:pt idx="49">
                  <c:v>0.5</c:v>
                </c:pt>
                <c:pt idx="50">
                  <c:v>0.5</c:v>
                </c:pt>
              </c:numCache>
            </c:numRef>
          </c:yVal>
          <c:smooth val="1"/>
        </c:ser>
        <c:axId val="130812160"/>
        <c:axId val="129826816"/>
      </c:scatterChart>
      <c:valAx>
        <c:axId val="130812160"/>
        <c:scaling>
          <c:orientation val="minMax"/>
          <c:max val="6"/>
          <c:min val="-1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9826816"/>
        <c:crosses val="autoZero"/>
        <c:crossBetween val="midCat"/>
        <c:majorUnit val="1"/>
      </c:valAx>
      <c:valAx>
        <c:axId val="129826816"/>
        <c:scaling>
          <c:orientation val="minMax"/>
          <c:max val="1.100000000000000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0812160"/>
        <c:crosses val="autoZero"/>
        <c:crossBetween val="midCat"/>
        <c:majorUnit val="0.1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2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Domain'!$E$280:$E$309</c:f>
              <c:numCache>
                <c:formatCode>General</c:formatCode>
                <c:ptCount val="30"/>
              </c:numCache>
            </c:numRef>
          </c:yVal>
          <c:smooth val="1"/>
        </c:ser>
        <c:ser>
          <c:idx val="3"/>
          <c:order val="1"/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Domain'!$F$280:$F$309</c:f>
              <c:numCache>
                <c:formatCode>General</c:formatCode>
                <c:ptCount val="30"/>
              </c:numCache>
            </c:numRef>
          </c:yVal>
          <c:smooth val="1"/>
        </c:ser>
        <c:ser>
          <c:idx val="4"/>
          <c:order val="2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Domain'!$G$280:$G$309</c:f>
              <c:numCache>
                <c:formatCode>General</c:formatCode>
                <c:ptCount val="30"/>
              </c:numCache>
            </c:numRef>
          </c:yVal>
          <c:smooth val="1"/>
        </c:ser>
        <c:ser>
          <c:idx val="5"/>
          <c:order val="3"/>
          <c:spPr>
            <a:ln w="19050">
              <a:solidFill>
                <a:srgbClr val="E816B1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Domain'!$H$280:$H$309</c:f>
              <c:numCache>
                <c:formatCode>General</c:formatCode>
                <c:ptCount val="30"/>
              </c:numCache>
            </c:numRef>
          </c:yVal>
          <c:smooth val="1"/>
        </c:ser>
        <c:ser>
          <c:idx val="6"/>
          <c:order val="4"/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Domain'!$I$280:$I$309</c:f>
              <c:numCache>
                <c:formatCode>General</c:formatCode>
                <c:ptCount val="30"/>
              </c:numCache>
            </c:numRef>
          </c:yVal>
          <c:smooth val="1"/>
        </c:ser>
        <c:ser>
          <c:idx val="7"/>
          <c:order val="5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Domain'!$J$280:$J$309</c:f>
              <c:numCache>
                <c:formatCode>General</c:formatCode>
                <c:ptCount val="30"/>
                <c:pt idx="0">
                  <c:v>0</c:v>
                </c:pt>
                <c:pt idx="1">
                  <c:v>-5.1226241225449706E-2</c:v>
                </c:pt>
                <c:pt idx="2">
                  <c:v>-1.0049828729422E-2</c:v>
                </c:pt>
                <c:pt idx="3">
                  <c:v>-0.16044320685276847</c:v>
                </c:pt>
                <c:pt idx="4">
                  <c:v>-0.21788790944932629</c:v>
                </c:pt>
                <c:pt idx="5">
                  <c:v>-0.45708600373392394</c:v>
                </c:pt>
                <c:pt idx="6">
                  <c:v>-0.68808325629642653</c:v>
                </c:pt>
                <c:pt idx="7">
                  <c:v>-0.88639542248994019</c:v>
                </c:pt>
                <c:pt idx="8">
                  <c:v>-1.0437346740099507</c:v>
                </c:pt>
                <c:pt idx="9">
                  <c:v>-1.1638438602039156</c:v>
                </c:pt>
                <c:pt idx="10">
                  <c:v>-1.2544757937307496</c:v>
                </c:pt>
                <c:pt idx="11">
                  <c:v>-1.3230239989591255</c:v>
                </c:pt>
                <c:pt idx="12">
                  <c:v>-1.3752922236777998</c:v>
                </c:pt>
                <c:pt idx="13">
                  <c:v>-1.4155383313134693</c:v>
                </c:pt>
                <c:pt idx="14">
                  <c:v>-1.4468249742232173</c:v>
                </c:pt>
                <c:pt idx="15">
                  <c:v>-1.4713566180597772</c:v>
                </c:pt>
                <c:pt idx="16">
                  <c:v>-1.4907350737251897</c:v>
                </c:pt>
                <c:pt idx="17">
                  <c:v>-1.5061392250387367</c:v>
                </c:pt>
                <c:pt idx="18">
                  <c:v>-1.5184484989390619</c:v>
                </c:pt>
                <c:pt idx="19">
                  <c:v>-1.5283275094098459</c:v>
                </c:pt>
                <c:pt idx="20">
                  <c:v>-1.536284536488548</c:v>
                </c:pt>
                <c:pt idx="21">
                  <c:v>-1.5427124316221024</c:v>
                </c:pt>
                <c:pt idx="22">
                  <c:v>-1.5479176445012863</c:v>
                </c:pt>
                <c:pt idx="23">
                  <c:v>-1.5521411308367388</c:v>
                </c:pt>
                <c:pt idx="24">
                  <c:v>-1.5555736352620442</c:v>
                </c:pt>
                <c:pt idx="25">
                  <c:v>-1.5583670203103728</c:v>
                </c:pt>
                <c:pt idx="26">
                  <c:v>-1.5606427746442608</c:v>
                </c:pt>
                <c:pt idx="27">
                  <c:v>-1.5624984794464245</c:v>
                </c:pt>
                <c:pt idx="28">
                  <c:v>-1.5640127759424043</c:v>
                </c:pt>
                <c:pt idx="29">
                  <c:v>-1.5652492179734172</c:v>
                </c:pt>
              </c:numCache>
            </c:numRef>
          </c:yVal>
          <c:smooth val="1"/>
        </c:ser>
        <c:ser>
          <c:idx val="8"/>
          <c:order val="6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'Time Domain'!$B$280:$B$309</c:f>
              <c:numCache>
                <c:formatCode>General</c:formatCode>
                <c:ptCount val="30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</c:numCache>
            </c:numRef>
          </c:xVal>
          <c:yVal>
            <c:numRef>
              <c:f>'Time Domain'!$K$280:$K$309</c:f>
              <c:numCache>
                <c:formatCode>General</c:formatCode>
                <c:ptCount val="30"/>
                <c:pt idx="0">
                  <c:v>1.57</c:v>
                </c:pt>
                <c:pt idx="1">
                  <c:v>1.5195700855694469</c:v>
                </c:pt>
                <c:pt idx="2">
                  <c:v>1.5607464980654746</c:v>
                </c:pt>
                <c:pt idx="3">
                  <c:v>1.4103531199421282</c:v>
                </c:pt>
                <c:pt idx="4">
                  <c:v>1.3529084173455703</c:v>
                </c:pt>
                <c:pt idx="5">
                  <c:v>1.1137103230609726</c:v>
                </c:pt>
                <c:pt idx="6">
                  <c:v>0.88271307049847003</c:v>
                </c:pt>
                <c:pt idx="7">
                  <c:v>0.68440090430495648</c:v>
                </c:pt>
                <c:pt idx="8">
                  <c:v>0.52706165278494588</c:v>
                </c:pt>
                <c:pt idx="9">
                  <c:v>0.40695246659098094</c:v>
                </c:pt>
                <c:pt idx="10">
                  <c:v>0.31632053306414698</c:v>
                </c:pt>
                <c:pt idx="11">
                  <c:v>0.24777232783577102</c:v>
                </c:pt>
                <c:pt idx="12">
                  <c:v>0.19550410311709673</c:v>
                </c:pt>
                <c:pt idx="13">
                  <c:v>0.15525799548142724</c:v>
                </c:pt>
                <c:pt idx="14">
                  <c:v>0.12397135257167938</c:v>
                </c:pt>
                <c:pt idx="15">
                  <c:v>9.9439708735119328E-2</c:v>
                </c:pt>
                <c:pt idx="16">
                  <c:v>8.0061253069706934E-2</c:v>
                </c:pt>
                <c:pt idx="17">
                  <c:v>6.4657101756160018E-2</c:v>
                </c:pt>
                <c:pt idx="18">
                  <c:v>5.234782785583466E-2</c:v>
                </c:pt>
                <c:pt idx="19">
                  <c:v>4.2468817385050692E-2</c:v>
                </c:pt>
                <c:pt idx="20">
                  <c:v>3.4511790306348662E-2</c:v>
                </c:pt>
                <c:pt idx="21">
                  <c:v>2.8083895172794224E-2</c:v>
                </c:pt>
                <c:pt idx="22">
                  <c:v>2.2878682293610359E-2</c:v>
                </c:pt>
                <c:pt idx="23">
                  <c:v>1.8655195958157747E-2</c:v>
                </c:pt>
                <c:pt idx="24">
                  <c:v>1.5222691532852353E-2</c:v>
                </c:pt>
                <c:pt idx="25">
                  <c:v>1.2429306484523835E-2</c:v>
                </c:pt>
                <c:pt idx="26">
                  <c:v>1.0153552150635767E-2</c:v>
                </c:pt>
                <c:pt idx="27">
                  <c:v>8.2978473484721389E-3</c:v>
                </c:pt>
                <c:pt idx="28">
                  <c:v>6.783550852492431E-3</c:v>
                </c:pt>
                <c:pt idx="29">
                  <c:v>5.5471088214794698E-3</c:v>
                </c:pt>
              </c:numCache>
            </c:numRef>
          </c:yVal>
          <c:smooth val="1"/>
        </c:ser>
        <c:axId val="130294144"/>
        <c:axId val="130295680"/>
      </c:scatterChart>
      <c:valAx>
        <c:axId val="130294144"/>
        <c:scaling>
          <c:orientation val="minMax"/>
          <c:max val="6"/>
          <c:min val="-1"/>
        </c:scaling>
        <c:axPos val="b"/>
        <c:majorGridlines/>
        <c:numFmt formatCode="General" sourceLinked="1"/>
        <c:tickLblPos val="nextTo"/>
        <c:spPr>
          <a:ln w="38100"/>
        </c:spPr>
        <c:txPr>
          <a:bodyPr/>
          <a:lstStyle/>
          <a:p>
            <a:pPr>
              <a:defRPr b="1"/>
            </a:pPr>
            <a:endParaRPr lang="nl-NL"/>
          </a:p>
        </c:txPr>
        <c:crossAx val="130295680"/>
        <c:crosses val="autoZero"/>
        <c:crossBetween val="midCat"/>
        <c:majorUnit val="1"/>
      </c:valAx>
      <c:valAx>
        <c:axId val="130295680"/>
        <c:scaling>
          <c:orientation val="minMax"/>
          <c:max val="1.8"/>
          <c:min val="-1.8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0294144"/>
        <c:crosses val="autoZero"/>
        <c:crossBetween val="midCat"/>
        <c:majorUnit val="0.2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Domain'!$C$280:$C$330</c:f>
              <c:numCache>
                <c:formatCode>General</c:formatCode>
                <c:ptCount val="51"/>
                <c:pt idx="0">
                  <c:v>0</c:v>
                </c:pt>
                <c:pt idx="1">
                  <c:v>4.8770575499285984E-2</c:v>
                </c:pt>
                <c:pt idx="2">
                  <c:v>9.9501662508318933E-3</c:v>
                </c:pt>
                <c:pt idx="3">
                  <c:v>0.13929202357494219</c:v>
                </c:pt>
                <c:pt idx="4">
                  <c:v>0.18126924692201818</c:v>
                </c:pt>
                <c:pt idx="5">
                  <c:v>0.32967995396436067</c:v>
                </c:pt>
                <c:pt idx="6">
                  <c:v>0.45118836390597361</c:v>
                </c:pt>
                <c:pt idx="7">
                  <c:v>0.55067103588277844</c:v>
                </c:pt>
                <c:pt idx="8">
                  <c:v>0.63212055882855767</c:v>
                </c:pt>
                <c:pt idx="9">
                  <c:v>0.69880578808779781</c:v>
                </c:pt>
                <c:pt idx="10">
                  <c:v>0.75340303605839354</c:v>
                </c:pt>
                <c:pt idx="11">
                  <c:v>0.79810348200534453</c:v>
                </c:pt>
                <c:pt idx="12">
                  <c:v>0.83470111177841344</c:v>
                </c:pt>
                <c:pt idx="13">
                  <c:v>0.8646647167633873</c:v>
                </c:pt>
                <c:pt idx="14">
                  <c:v>0.8891968416376661</c:v>
                </c:pt>
                <c:pt idx="15">
                  <c:v>0.90928204671058754</c:v>
                </c:pt>
                <c:pt idx="16">
                  <c:v>0.92572642178566611</c:v>
                </c:pt>
                <c:pt idx="17">
                  <c:v>0.93918993737478207</c:v>
                </c:pt>
                <c:pt idx="18">
                  <c:v>0.95021293163213605</c:v>
                </c:pt>
                <c:pt idx="19">
                  <c:v>0.95923779602163384</c:v>
                </c:pt>
                <c:pt idx="20">
                  <c:v>0.96662673003967392</c:v>
                </c:pt>
                <c:pt idx="21">
                  <c:v>0.97267627755270747</c:v>
                </c:pt>
                <c:pt idx="22">
                  <c:v>0.97762922814383446</c:v>
                </c:pt>
                <c:pt idx="23">
                  <c:v>0.98168436111126578</c:v>
                </c:pt>
                <c:pt idx="24">
                  <c:v>0.9850044231795223</c:v>
                </c:pt>
                <c:pt idx="25">
                  <c:v>0.98772266009693155</c:v>
                </c:pt>
                <c:pt idx="26">
                  <c:v>0.98994816425536647</c:v>
                </c:pt>
                <c:pt idx="27">
                  <c:v>0.99177025295097998</c:v>
                </c:pt>
                <c:pt idx="28">
                  <c:v>0.99326205300091452</c:v>
                </c:pt>
                <c:pt idx="29">
                  <c:v>0.99448343557923924</c:v>
                </c:pt>
              </c:numCache>
            </c:numRef>
          </c:yVal>
          <c:smooth val="1"/>
        </c:ser>
        <c:ser>
          <c:idx val="2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Domain'!$E$280:$E$330</c:f>
              <c:numCache>
                <c:formatCode>General</c:formatCode>
                <c:ptCount val="51"/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yVal>
          <c:smooth val="1"/>
        </c:ser>
        <c:ser>
          <c:idx val="3"/>
          <c:order val="2"/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Domain'!$F$280:$F$330</c:f>
              <c:numCache>
                <c:formatCode>General</c:formatCode>
                <c:ptCount val="51"/>
                <c:pt idx="40">
                  <c:v>0</c:v>
                </c:pt>
                <c:pt idx="41">
                  <c:v>1</c:v>
                </c:pt>
              </c:numCache>
            </c:numRef>
          </c:yVal>
          <c:smooth val="1"/>
        </c:ser>
        <c:ser>
          <c:idx val="9"/>
          <c:order val="3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'Time Domain'!$B$280:$B$330</c:f>
              <c:numCache>
                <c:formatCode>General</c:formatCode>
                <c:ptCount val="51"/>
                <c:pt idx="0">
                  <c:v>0</c:v>
                </c:pt>
                <c:pt idx="1">
                  <c:v>0.05</c:v>
                </c:pt>
                <c:pt idx="2">
                  <c:v>0.01</c:v>
                </c:pt>
                <c:pt idx="3">
                  <c:v>0.15</c:v>
                </c:pt>
                <c:pt idx="4">
                  <c:v>0.2</c:v>
                </c:pt>
                <c:pt idx="5">
                  <c:v>0.4</c:v>
                </c:pt>
                <c:pt idx="6">
                  <c:v>0.60000000000000009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1.5999999999999999</c:v>
                </c:pt>
                <c:pt idx="12">
                  <c:v>1.7999999999999998</c:v>
                </c:pt>
                <c:pt idx="13">
                  <c:v>1.9999999999999998</c:v>
                </c:pt>
                <c:pt idx="14">
                  <c:v>2.1999999999999997</c:v>
                </c:pt>
                <c:pt idx="15">
                  <c:v>2.4</c:v>
                </c:pt>
                <c:pt idx="16">
                  <c:v>2.6</c:v>
                </c:pt>
                <c:pt idx="17">
                  <c:v>2.8000000000000003</c:v>
                </c:pt>
                <c:pt idx="18">
                  <c:v>3.0000000000000004</c:v>
                </c:pt>
                <c:pt idx="19">
                  <c:v>3.2000000000000006</c:v>
                </c:pt>
                <c:pt idx="20">
                  <c:v>3.4000000000000008</c:v>
                </c:pt>
                <c:pt idx="21">
                  <c:v>3.600000000000001</c:v>
                </c:pt>
                <c:pt idx="22">
                  <c:v>3.8000000000000012</c:v>
                </c:pt>
                <c:pt idx="23">
                  <c:v>4.0000000000000009</c:v>
                </c:pt>
                <c:pt idx="24">
                  <c:v>4.2000000000000011</c:v>
                </c:pt>
                <c:pt idx="25">
                  <c:v>4.4000000000000012</c:v>
                </c:pt>
                <c:pt idx="26">
                  <c:v>4.6000000000000014</c:v>
                </c:pt>
                <c:pt idx="27">
                  <c:v>4.8000000000000016</c:v>
                </c:pt>
                <c:pt idx="28">
                  <c:v>5.0000000000000018</c:v>
                </c:pt>
                <c:pt idx="29">
                  <c:v>5.200000000000002</c:v>
                </c:pt>
                <c:pt idx="31">
                  <c:v>-0.5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6</c:v>
                </c:pt>
                <c:pt idx="40">
                  <c:v>1</c:v>
                </c:pt>
                <c:pt idx="41">
                  <c:v>1</c:v>
                </c:pt>
                <c:pt idx="43">
                  <c:v>0</c:v>
                </c:pt>
                <c:pt idx="44">
                  <c:v>1.2</c:v>
                </c:pt>
                <c:pt idx="46">
                  <c:v>0.69314718055994529</c:v>
                </c:pt>
                <c:pt idx="47">
                  <c:v>0.69314718055994529</c:v>
                </c:pt>
                <c:pt idx="49">
                  <c:v>0</c:v>
                </c:pt>
                <c:pt idx="50">
                  <c:v>0.75</c:v>
                </c:pt>
              </c:numCache>
            </c:numRef>
          </c:xVal>
          <c:yVal>
            <c:numRef>
              <c:f>'Time Domain'!$L$280:$L$330</c:f>
              <c:numCache>
                <c:formatCode>General</c:formatCode>
                <c:ptCount val="51"/>
                <c:pt idx="0">
                  <c:v>0</c:v>
                </c:pt>
                <c:pt idx="1">
                  <c:v>1.20910427425025E-3</c:v>
                </c:pt>
                <c:pt idx="2">
                  <c:v>4.9667913340156744E-5</c:v>
                </c:pt>
                <c:pt idx="3">
                  <c:v>1.0185827111183543E-2</c:v>
                </c:pt>
                <c:pt idx="4">
                  <c:v>1.7523096306421904E-2</c:v>
                </c:pt>
                <c:pt idx="5">
                  <c:v>6.1551935550104964E-2</c:v>
                </c:pt>
                <c:pt idx="6">
                  <c:v>0.12190138224955771</c:v>
                </c:pt>
                <c:pt idx="7">
                  <c:v>0.19120786458900119</c:v>
                </c:pt>
                <c:pt idx="8">
                  <c:v>0.26424111765711533</c:v>
                </c:pt>
                <c:pt idx="9">
                  <c:v>0.33737273379315524</c:v>
                </c:pt>
                <c:pt idx="10">
                  <c:v>0.40816728654014445</c:v>
                </c:pt>
                <c:pt idx="11">
                  <c:v>0.47506905321389592</c:v>
                </c:pt>
                <c:pt idx="12">
                  <c:v>0.53716311297955766</c:v>
                </c:pt>
                <c:pt idx="13">
                  <c:v>0.59399415029016178</c:v>
                </c:pt>
                <c:pt idx="14">
                  <c:v>0.64542989324053157</c:v>
                </c:pt>
                <c:pt idx="15">
                  <c:v>0.69155895881599749</c:v>
                </c:pt>
                <c:pt idx="16">
                  <c:v>0.73261511842839799</c:v>
                </c:pt>
                <c:pt idx="17">
                  <c:v>0.76892176202417173</c:v>
                </c:pt>
                <c:pt idx="18">
                  <c:v>0.80085172652854431</c:v>
                </c:pt>
                <c:pt idx="19">
                  <c:v>0.82879874329086189</c:v>
                </c:pt>
                <c:pt idx="20">
                  <c:v>0.85315761217456543</c:v>
                </c:pt>
                <c:pt idx="21">
                  <c:v>0.87431087674245433</c:v>
                </c:pt>
                <c:pt idx="22">
                  <c:v>0.89262029509040519</c:v>
                </c:pt>
                <c:pt idx="23">
                  <c:v>0.90842180555632912</c:v>
                </c:pt>
                <c:pt idx="24">
                  <c:v>0.92202300053351594</c:v>
                </c:pt>
                <c:pt idx="25">
                  <c:v>0.93370236452343047</c:v>
                </c:pt>
                <c:pt idx="26">
                  <c:v>0.94370971983005203</c:v>
                </c:pt>
                <c:pt idx="27">
                  <c:v>0.95226746711568389</c:v>
                </c:pt>
                <c:pt idx="28">
                  <c:v>0.95957231800548726</c:v>
                </c:pt>
                <c:pt idx="29">
                  <c:v>0.96579730059128321</c:v>
                </c:pt>
              </c:numCache>
            </c:numRef>
          </c:yVal>
          <c:smooth val="1"/>
        </c:ser>
        <c:axId val="130309120"/>
        <c:axId val="131011328"/>
      </c:scatterChart>
      <c:valAx>
        <c:axId val="130309120"/>
        <c:scaling>
          <c:orientation val="minMax"/>
          <c:max val="6"/>
          <c:min val="-1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011328"/>
        <c:crosses val="autoZero"/>
        <c:crossBetween val="midCat"/>
        <c:majorUnit val="1"/>
      </c:valAx>
      <c:valAx>
        <c:axId val="131011328"/>
        <c:scaling>
          <c:orientation val="minMax"/>
          <c:max val="1.100000000000000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0309120"/>
        <c:crosses val="autoZero"/>
        <c:crossBetween val="midCat"/>
        <c:majorUnit val="0.1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8.6266185476815402E-2"/>
          <c:y val="4.3328438111902713E-2"/>
          <c:w val="0.82607874015748062"/>
          <c:h val="0.88044254884805873"/>
        </c:manualLayout>
      </c:layout>
      <c:scatterChart>
        <c:scatterStyle val="smoothMarker"/>
        <c:ser>
          <c:idx val="0"/>
          <c:order val="0"/>
          <c:tx>
            <c:strRef>
              <c:f>'Frequency Domain'!$E$160</c:f>
              <c:strCache>
                <c:ptCount val="1"/>
                <c:pt idx="0">
                  <c:v>|Z| Ω</c:v>
                </c:pt>
              </c:strCache>
            </c:strRef>
          </c:tx>
          <c:marker>
            <c:symbol val="none"/>
          </c:marker>
          <c:xVal>
            <c:numRef>
              <c:f>'Frequency Domain'!$A$161:$A$179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Domain'!$E$161:$E$179</c:f>
              <c:numCache>
                <c:formatCode>General</c:formatCode>
                <c:ptCount val="19"/>
                <c:pt idx="0">
                  <c:v>3435.2874697760003</c:v>
                </c:pt>
                <c:pt idx="1">
                  <c:v>556.77643628300223</c:v>
                </c:pt>
                <c:pt idx="2">
                  <c:v>253.57444666211927</c:v>
                </c:pt>
                <c:pt idx="3">
                  <c:v>212.95104636546901</c:v>
                </c:pt>
                <c:pt idx="4">
                  <c:v>200</c:v>
                </c:pt>
                <c:pt idx="5">
                  <c:v>210.65031146193036</c:v>
                </c:pt>
                <c:pt idx="6">
                  <c:v>236.92474191889147</c:v>
                </c:pt>
                <c:pt idx="7">
                  <c:v>351.18845842842467</c:v>
                </c:pt>
                <c:pt idx="8">
                  <c:v>556.77643628300234</c:v>
                </c:pt>
                <c:pt idx="9">
                  <c:v>945.1631252505216</c:v>
                </c:pt>
                <c:pt idx="10">
                  <c:v>1314.3439428094919</c:v>
                </c:pt>
                <c:pt idx="11">
                  <c:v>1674.7537132366656</c:v>
                </c:pt>
                <c:pt idx="12">
                  <c:v>2030.5992547357378</c:v>
                </c:pt>
              </c:numCache>
            </c:numRef>
          </c:yVal>
          <c:smooth val="1"/>
        </c:ser>
        <c:axId val="131041152"/>
        <c:axId val="131042688"/>
      </c:scatterChart>
      <c:scatterChart>
        <c:scatterStyle val="smoothMarker"/>
        <c:ser>
          <c:idx val="1"/>
          <c:order val="1"/>
          <c:tx>
            <c:strRef>
              <c:f>'Frequency Domain'!$F$160</c:f>
              <c:strCache>
                <c:ptCount val="1"/>
                <c:pt idx="0">
                  <c:v>FASEHOEK rad</c:v>
                </c:pt>
              </c:strCache>
            </c:strRef>
          </c:tx>
          <c:marker>
            <c:symbol val="none"/>
          </c:marker>
          <c:xVal>
            <c:numRef>
              <c:f>'Frequency Domain'!$A$161:$A$179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Domain'!$F$161:$F$179</c:f>
              <c:numCache>
                <c:formatCode>General</c:formatCode>
                <c:ptCount val="19"/>
                <c:pt idx="0">
                  <c:v>-1.51254409687271</c:v>
                </c:pt>
                <c:pt idx="1">
                  <c:v>-1.203374422175095</c:v>
                </c:pt>
                <c:pt idx="2">
                  <c:v>-0.66206736685843259</c:v>
                </c:pt>
                <c:pt idx="3">
                  <c:v>-0.35055288015852271</c:v>
                </c:pt>
                <c:pt idx="4">
                  <c:v>2.8421709430404008E-16</c:v>
                </c:pt>
                <c:pt idx="5">
                  <c:v>0.3193464545714178</c:v>
                </c:pt>
                <c:pt idx="6">
                  <c:v>0.56581881316332994</c:v>
                </c:pt>
                <c:pt idx="7">
                  <c:v>0.96490520795565038</c:v>
                </c:pt>
                <c:pt idx="8">
                  <c:v>1.203374422175095</c:v>
                </c:pt>
                <c:pt idx="9">
                  <c:v>1.3575808169694668</c:v>
                </c:pt>
                <c:pt idx="10">
                  <c:v>1.4180357163083195</c:v>
                </c:pt>
                <c:pt idx="11">
                  <c:v>1.4510900972344636</c:v>
                </c:pt>
                <c:pt idx="12">
                  <c:v>1.472143290100514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'Frequency Domain'!$G$160</c:f>
              <c:strCache>
                <c:ptCount val="1"/>
                <c:pt idx="0">
                  <c:v>h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Domain'!$A$161:$A$179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Domain'!$G$161:$G$179</c:f>
              <c:numCache>
                <c:formatCode>General</c:formatCode>
                <c:ptCount val="19"/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'Frequency Domain'!$H$160</c:f>
              <c:strCache>
                <c:ptCount val="1"/>
                <c:pt idx="0">
                  <c:v>v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Domain'!$A$161:$A$179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Domain'!$H$161:$H$179</c:f>
              <c:numCache>
                <c:formatCode>General</c:formatCode>
                <c:ptCount val="19"/>
                <c:pt idx="17">
                  <c:v>-4</c:v>
                </c:pt>
                <c:pt idx="18">
                  <c:v>4</c:v>
                </c:pt>
              </c:numCache>
            </c:numRef>
          </c:yVal>
          <c:smooth val="1"/>
        </c:ser>
        <c:axId val="131312256"/>
        <c:axId val="131310720"/>
      </c:scatterChart>
      <c:valAx>
        <c:axId val="131041152"/>
        <c:scaling>
          <c:orientation val="minMax"/>
          <c:max val="6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042688"/>
        <c:crosses val="autoZero"/>
        <c:crossBetween val="midCat"/>
      </c:valAx>
      <c:valAx>
        <c:axId val="131042688"/>
        <c:scaling>
          <c:orientation val="minMax"/>
          <c:max val="200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>
                <a:solidFill>
                  <a:schemeClr val="tx2"/>
                </a:solidFill>
              </a:defRPr>
            </a:pPr>
            <a:endParaRPr lang="nl-NL"/>
          </a:p>
        </c:txPr>
        <c:crossAx val="131041152"/>
        <c:crosses val="autoZero"/>
        <c:crossBetween val="midCat"/>
      </c:valAx>
      <c:valAx>
        <c:axId val="131310720"/>
        <c:scaling>
          <c:orientation val="minMax"/>
          <c:max val="2"/>
          <c:min val="-2"/>
        </c:scaling>
        <c:axPos val="r"/>
        <c:numFmt formatCode="General" sourceLinked="1"/>
        <c:tickLblPos val="nextTo"/>
        <c:txPr>
          <a:bodyPr/>
          <a:lstStyle/>
          <a:p>
            <a:pPr>
              <a:defRPr b="1">
                <a:solidFill>
                  <a:srgbClr val="C00000"/>
                </a:solidFill>
              </a:defRPr>
            </a:pPr>
            <a:endParaRPr lang="nl-NL"/>
          </a:p>
        </c:txPr>
        <c:crossAx val="131312256"/>
        <c:crosses val="max"/>
        <c:crossBetween val="midCat"/>
      </c:valAx>
      <c:valAx>
        <c:axId val="131312256"/>
        <c:scaling>
          <c:orientation val="minMax"/>
        </c:scaling>
        <c:delete val="1"/>
        <c:axPos val="b"/>
        <c:numFmt formatCode="General" sourceLinked="1"/>
        <c:tickLblPos val="none"/>
        <c:crossAx val="131310720"/>
        <c:crosses val="autoZero"/>
        <c:crossBetween val="midCat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chemeClr val="tx2"/>
                </a:solidFill>
              </a:defRPr>
            </a:pPr>
            <a:endParaRPr lang="nl-NL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C00000"/>
                </a:solidFill>
              </a:defRPr>
            </a:pPr>
            <a:endParaRPr lang="nl-NL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0084656426143455"/>
          <c:y val="0.5923184081156504"/>
          <c:w val="0.15721757884772664"/>
          <c:h val="0.1691991626046743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8.6266185476815402E-2"/>
          <c:y val="4.3328438111902713E-2"/>
          <c:w val="0.82607874015748062"/>
          <c:h val="0.88044254884805839"/>
        </c:manualLayout>
      </c:layout>
      <c:scatterChart>
        <c:scatterStyle val="smoothMarker"/>
        <c:ser>
          <c:idx val="0"/>
          <c:order val="0"/>
          <c:tx>
            <c:strRef>
              <c:f>'Frequency Domain'!$E$188</c:f>
              <c:strCache>
                <c:ptCount val="1"/>
                <c:pt idx="0">
                  <c:v>|Z| Ω</c:v>
                </c:pt>
              </c:strCache>
            </c:strRef>
          </c:tx>
          <c:marker>
            <c:symbol val="none"/>
          </c:marker>
          <c:xVal>
            <c:numRef>
              <c:f>'Frequency Domain'!$A$189:$A$207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Domain'!$E$189:$E$207</c:f>
              <c:numCache>
                <c:formatCode>General</c:formatCode>
                <c:ptCount val="19"/>
                <c:pt idx="0">
                  <c:v>5831.8209874812528</c:v>
                </c:pt>
                <c:pt idx="1">
                  <c:v>38490.017448812316</c:v>
                </c:pt>
                <c:pt idx="2">
                  <c:v>128300.05985735249</c:v>
                </c:pt>
                <c:pt idx="3">
                  <c:v>273481.70703854185</c:v>
                </c:pt>
                <c:pt idx="4">
                  <c:v>575903.27837360487</c:v>
                </c:pt>
                <c:pt idx="5">
                  <c:v>302421.57133506297</c:v>
                </c:pt>
                <c:pt idx="6">
                  <c:v>157459.1646475005</c:v>
                </c:pt>
                <c:pt idx="7">
                  <c:v>69282.032349358851</c:v>
                </c:pt>
                <c:pt idx="8">
                  <c:v>38490.017959606921</c:v>
                </c:pt>
                <c:pt idx="9">
                  <c:v>21650.635099488001</c:v>
                </c:pt>
                <c:pt idx="10">
                  <c:v>15396.007181315903</c:v>
                </c:pt>
                <c:pt idx="11">
                  <c:v>12028.130610222252</c:v>
                </c:pt>
                <c:pt idx="12">
                  <c:v>9897.4331877621898</c:v>
                </c:pt>
              </c:numCache>
            </c:numRef>
          </c:yVal>
          <c:smooth val="1"/>
        </c:ser>
        <c:axId val="131361792"/>
        <c:axId val="131162880"/>
      </c:scatterChart>
      <c:scatterChart>
        <c:scatterStyle val="smoothMarker"/>
        <c:ser>
          <c:idx val="1"/>
          <c:order val="1"/>
          <c:tx>
            <c:strRef>
              <c:f>'Frequency Domain'!$F$188</c:f>
              <c:strCache>
                <c:ptCount val="1"/>
                <c:pt idx="0">
                  <c:v>FASEHOEK rad</c:v>
                </c:pt>
              </c:strCache>
            </c:strRef>
          </c:tx>
          <c:marker>
            <c:symbol val="none"/>
          </c:marker>
          <c:xVal>
            <c:numRef>
              <c:f>'Frequency Domain'!$A$189:$A$207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Domain'!$F$189:$F$207</c:f>
              <c:numCache>
                <c:formatCode>General</c:formatCode>
                <c:ptCount val="19"/>
                <c:pt idx="0">
                  <c:v>1.5706213721695759</c:v>
                </c:pt>
                <c:pt idx="1">
                  <c:v>1.5707501387733735</c:v>
                </c:pt>
                <c:pt idx="2">
                  <c:v>1.5707361861419016</c:v>
                </c:pt>
                <c:pt idx="3">
                  <c:v>1.5706950372742869</c:v>
                </c:pt>
                <c:pt idx="4">
                  <c:v>1.0671713148330946E-11</c:v>
                </c:pt>
                <c:pt idx="5">
                  <c:v>-1.5707213462405631</c:v>
                </c:pt>
                <c:pt idx="6">
                  <c:v>-1.570763522802326</c:v>
                </c:pt>
                <c:pt idx="7">
                  <c:v>-1.5707870891905857</c:v>
                </c:pt>
                <c:pt idx="8">
                  <c:v>-1.5707934400435495</c:v>
                </c:pt>
                <c:pt idx="9">
                  <c:v>-1.5707956051070597</c:v>
                </c:pt>
                <c:pt idx="10">
                  <c:v>-1.5707960381197619</c:v>
                </c:pt>
                <c:pt idx="11">
                  <c:v>-1.5707961824573293</c:v>
                </c:pt>
                <c:pt idx="12">
                  <c:v>-1.5707962443162866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'Frequency Domain'!$G$188</c:f>
              <c:strCache>
                <c:ptCount val="1"/>
                <c:pt idx="0">
                  <c:v>h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Domain'!$A$189:$A$207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Domain'!$G$189:$G$207</c:f>
              <c:numCache>
                <c:formatCode>General</c:formatCode>
                <c:ptCount val="19"/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'Frequency Domain'!$H$188</c:f>
              <c:strCache>
                <c:ptCount val="1"/>
                <c:pt idx="0">
                  <c:v>v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Domain'!$A$189:$A$207</c:f>
              <c:numCache>
                <c:formatCode>General</c:formatCode>
                <c:ptCount val="19"/>
                <c:pt idx="0">
                  <c:v>0.1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</c:v>
                </c:pt>
                <c:pt idx="5">
                  <c:v>1.1000000000000001</c:v>
                </c:pt>
                <c:pt idx="6">
                  <c:v>1.2</c:v>
                </c:pt>
                <c:pt idx="7">
                  <c:v>1.5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4">
                  <c:v>0</c:v>
                </c:pt>
                <c:pt idx="15">
                  <c:v>6</c:v>
                </c:pt>
                <c:pt idx="17">
                  <c:v>1</c:v>
                </c:pt>
                <c:pt idx="18">
                  <c:v>1</c:v>
                </c:pt>
              </c:numCache>
            </c:numRef>
          </c:xVal>
          <c:yVal>
            <c:numRef>
              <c:f>'Frequency Domain'!$H$189:$H$207</c:f>
              <c:numCache>
                <c:formatCode>General</c:formatCode>
                <c:ptCount val="19"/>
                <c:pt idx="17">
                  <c:v>-4</c:v>
                </c:pt>
                <c:pt idx="18">
                  <c:v>4</c:v>
                </c:pt>
              </c:numCache>
            </c:numRef>
          </c:yVal>
          <c:smooth val="1"/>
        </c:ser>
        <c:axId val="131166208"/>
        <c:axId val="131164416"/>
      </c:scatterChart>
      <c:valAx>
        <c:axId val="131361792"/>
        <c:scaling>
          <c:orientation val="minMax"/>
          <c:max val="6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162880"/>
        <c:crosses val="autoZero"/>
        <c:crossBetween val="midCat"/>
      </c:valAx>
      <c:valAx>
        <c:axId val="13116288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>
                <a:solidFill>
                  <a:schemeClr val="tx2"/>
                </a:solidFill>
              </a:defRPr>
            </a:pPr>
            <a:endParaRPr lang="nl-NL"/>
          </a:p>
        </c:txPr>
        <c:crossAx val="131361792"/>
        <c:crosses val="autoZero"/>
        <c:crossBetween val="midCat"/>
      </c:valAx>
      <c:valAx>
        <c:axId val="131164416"/>
        <c:scaling>
          <c:orientation val="minMax"/>
          <c:max val="2"/>
          <c:min val="-2"/>
        </c:scaling>
        <c:axPos val="r"/>
        <c:numFmt formatCode="General" sourceLinked="1"/>
        <c:tickLblPos val="nextTo"/>
        <c:txPr>
          <a:bodyPr/>
          <a:lstStyle/>
          <a:p>
            <a:pPr>
              <a:defRPr b="1">
                <a:solidFill>
                  <a:srgbClr val="C00000"/>
                </a:solidFill>
              </a:defRPr>
            </a:pPr>
            <a:endParaRPr lang="nl-NL"/>
          </a:p>
        </c:txPr>
        <c:crossAx val="131166208"/>
        <c:crosses val="max"/>
        <c:crossBetween val="midCat"/>
      </c:valAx>
      <c:valAx>
        <c:axId val="131166208"/>
        <c:scaling>
          <c:orientation val="minMax"/>
        </c:scaling>
        <c:delete val="1"/>
        <c:axPos val="b"/>
        <c:numFmt formatCode="General" sourceLinked="1"/>
        <c:tickLblPos val="none"/>
        <c:crossAx val="131164416"/>
        <c:crosses val="autoZero"/>
        <c:crossBetween val="midCat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chemeClr val="tx2"/>
                </a:solidFill>
              </a:defRPr>
            </a:pPr>
            <a:endParaRPr lang="nl-NL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C00000"/>
                </a:solidFill>
              </a:defRPr>
            </a:pPr>
            <a:endParaRPr lang="nl-NL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8525925731829278"/>
          <c:y val="0.30461999541724033"/>
          <c:w val="0.15476566592567864"/>
          <c:h val="0.11959598800150013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5.2762192952180938E-2"/>
          <c:y val="7.0551123669716359E-2"/>
          <c:w val="0.88874160225384979"/>
          <c:h val="0.85338940296696486"/>
        </c:manualLayout>
      </c:layout>
      <c:scatterChart>
        <c:scatterStyle val="smoothMarker"/>
        <c:ser>
          <c:idx val="0"/>
          <c:order val="0"/>
          <c:tx>
            <c:strRef>
              <c:f>'Frequency Domain'!$B$126</c:f>
              <c:strCache>
                <c:ptCount val="1"/>
                <c:pt idx="0">
                  <c:v>R + C</c:v>
                </c:pt>
              </c:strCache>
            </c:strRef>
          </c:tx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Domain'!$B$127:$B$142</c:f>
              <c:numCache>
                <c:formatCode>General</c:formatCode>
                <c:ptCount val="16"/>
                <c:pt idx="1">
                  <c:v>4004.9968789001564</c:v>
                </c:pt>
                <c:pt idx="2">
                  <c:v>1348.2498944104454</c:v>
                </c:pt>
                <c:pt idx="3">
                  <c:v>824.62112512353201</c:v>
                </c:pt>
                <c:pt idx="4">
                  <c:v>605.41771715477398</c:v>
                </c:pt>
                <c:pt idx="5">
                  <c:v>487.37138221025123</c:v>
                </c:pt>
                <c:pt idx="6">
                  <c:v>415.00771674593915</c:v>
                </c:pt>
                <c:pt idx="7">
                  <c:v>366.98032128850957</c:v>
                </c:pt>
                <c:pt idx="8">
                  <c:v>333.33333333333331</c:v>
                </c:pt>
                <c:pt idx="9">
                  <c:v>308.80952349192205</c:v>
                </c:pt>
                <c:pt idx="10">
                  <c:v>290.38135208702568</c:v>
                </c:pt>
                <c:pt idx="11">
                  <c:v>276.19047619047615</c:v>
                </c:pt>
                <c:pt idx="12">
                  <c:v>265.03914181092472</c:v>
                </c:pt>
                <c:pt idx="13">
                  <c:v>256.12496949731394</c:v>
                </c:pt>
                <c:pt idx="14">
                  <c:v>248.89329802091027</c:v>
                </c:pt>
                <c:pt idx="15">
                  <c:v>242.95055108701428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'Frequency Domain'!$D$126</c:f>
              <c:strCache>
                <c:ptCount val="1"/>
                <c:pt idx="0">
                  <c:v>R + 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Domain'!$D$127:$D$142</c:f>
              <c:numCache>
                <c:formatCode>General</c:formatCode>
                <c:ptCount val="16"/>
                <c:pt idx="0">
                  <c:v>200</c:v>
                </c:pt>
                <c:pt idx="1">
                  <c:v>203.96078054371139</c:v>
                </c:pt>
                <c:pt idx="2">
                  <c:v>233.23807579381202</c:v>
                </c:pt>
                <c:pt idx="3">
                  <c:v>282.84271247461902</c:v>
                </c:pt>
                <c:pt idx="4">
                  <c:v>344.0930106817051</c:v>
                </c:pt>
                <c:pt idx="5">
                  <c:v>411.82520563948003</c:v>
                </c:pt>
                <c:pt idx="6">
                  <c:v>483.32183894378289</c:v>
                </c:pt>
                <c:pt idx="7">
                  <c:v>557.13553108736482</c:v>
                </c:pt>
                <c:pt idx="8">
                  <c:v>632.45553203367592</c:v>
                </c:pt>
                <c:pt idx="9">
                  <c:v>708.80180586677398</c:v>
                </c:pt>
                <c:pt idx="10">
                  <c:v>785.87530817554</c:v>
                </c:pt>
                <c:pt idx="11">
                  <c:v>863.48132579691617</c:v>
                </c:pt>
                <c:pt idx="12">
                  <c:v>941.48818367518561</c:v>
                </c:pt>
                <c:pt idx="13">
                  <c:v>1019.803902718557</c:v>
                </c:pt>
                <c:pt idx="14">
                  <c:v>1098.3624174196784</c:v>
                </c:pt>
                <c:pt idx="15">
                  <c:v>1177.1151175649729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'Frequency Domain'!$F$126</c:f>
              <c:strCache>
                <c:ptCount val="1"/>
                <c:pt idx="0">
                  <c:v>R // L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Domain'!$F$127:$F$142</c:f>
              <c:numCache>
                <c:formatCode>General</c:formatCode>
                <c:ptCount val="16"/>
                <c:pt idx="0">
                  <c:v>0</c:v>
                </c:pt>
                <c:pt idx="1">
                  <c:v>39.22322702763681</c:v>
                </c:pt>
                <c:pt idx="2">
                  <c:v>102.89915108550531</c:v>
                </c:pt>
                <c:pt idx="3">
                  <c:v>141.42135623730951</c:v>
                </c:pt>
                <c:pt idx="4">
                  <c:v>162.74669424134697</c:v>
                </c:pt>
                <c:pt idx="5">
                  <c:v>174.83145522430755</c:v>
                </c:pt>
                <c:pt idx="6">
                  <c:v>182.07329549252094</c:v>
                </c:pt>
                <c:pt idx="7">
                  <c:v>186.6691212406119</c:v>
                </c:pt>
                <c:pt idx="8">
                  <c:v>189.73665961010275</c:v>
                </c:pt>
                <c:pt idx="9">
                  <c:v>191.87310031425412</c:v>
                </c:pt>
                <c:pt idx="10">
                  <c:v>193.41490745252929</c:v>
                </c:pt>
                <c:pt idx="11">
                  <c:v>194.56124293707336</c:v>
                </c:pt>
                <c:pt idx="12">
                  <c:v>195.43527278456017</c:v>
                </c:pt>
                <c:pt idx="13">
                  <c:v>196.11613513818403</c:v>
                </c:pt>
                <c:pt idx="14">
                  <c:v>196.65640099689205</c:v>
                </c:pt>
                <c:pt idx="15">
                  <c:v>197.0920231488696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'Frequency Domain'!$I$126</c:f>
              <c:strCache>
                <c:ptCount val="1"/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Domain'!$I$127:$I$142</c:f>
              <c:numCache>
                <c:formatCode>General</c:formatCode>
                <c:ptCount val="1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</c:numCache>
            </c:numRef>
          </c:yVal>
          <c:smooth val="1"/>
        </c:ser>
        <c:axId val="131527424"/>
        <c:axId val="131528960"/>
      </c:scatterChart>
      <c:scatterChart>
        <c:scatterStyle val="smoothMarker"/>
        <c:ser>
          <c:idx val="1"/>
          <c:order val="1"/>
          <c:tx>
            <c:strRef>
              <c:f>'Frequency Domain'!$C$126</c:f>
              <c:strCache>
                <c:ptCount val="1"/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Domain'!$C$127:$C$142</c:f>
              <c:numCache>
                <c:formatCode>General</c:formatCode>
                <c:ptCount val="16"/>
                <c:pt idx="0">
                  <c:v>-1.5707963267948966</c:v>
                </c:pt>
                <c:pt idx="1">
                  <c:v>-1.5208379310729538</c:v>
                </c:pt>
                <c:pt idx="2">
                  <c:v>-1.4219063791853994</c:v>
                </c:pt>
                <c:pt idx="3">
                  <c:v>-1.3258176636680323</c:v>
                </c:pt>
                <c:pt idx="4">
                  <c:v>-1.2341215074081695</c:v>
                </c:pt>
                <c:pt idx="5">
                  <c:v>-1.1479424006619559</c:v>
                </c:pt>
                <c:pt idx="6">
                  <c:v>-1.0679531158670357</c:v>
                </c:pt>
                <c:pt idx="7">
                  <c:v>-0.99442110620371282</c:v>
                </c:pt>
                <c:pt idx="8">
                  <c:v>-0.92729521800161208</c:v>
                </c:pt>
                <c:pt idx="9">
                  <c:v>-0.86630226255267884</c:v>
                </c:pt>
                <c:pt idx="10">
                  <c:v>-0.81103357191912562</c:v>
                </c:pt>
                <c:pt idx="11">
                  <c:v>-0.76101275422472958</c:v>
                </c:pt>
                <c:pt idx="12">
                  <c:v>-0.71574358966888008</c:v>
                </c:pt>
                <c:pt idx="13">
                  <c:v>-0.67474094222355252</c:v>
                </c:pt>
                <c:pt idx="14">
                  <c:v>-0.6375487981386927</c:v>
                </c:pt>
                <c:pt idx="15">
                  <c:v>-0.60374933339743631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'Frequency Domain'!$E$126</c:f>
              <c:strCache>
                <c:ptCount val="1"/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Domain'!$E$127:$E$142</c:f>
              <c:numCache>
                <c:formatCode>General</c:formatCode>
                <c:ptCount val="16"/>
                <c:pt idx="0">
                  <c:v>0</c:v>
                </c:pt>
                <c:pt idx="1">
                  <c:v>0.19739555984988078</c:v>
                </c:pt>
                <c:pt idx="2">
                  <c:v>0.54041950027058416</c:v>
                </c:pt>
                <c:pt idx="3">
                  <c:v>0.78539816339744828</c:v>
                </c:pt>
                <c:pt idx="4">
                  <c:v>0.95054684081207508</c:v>
                </c:pt>
                <c:pt idx="5">
                  <c:v>1.0636978224025597</c:v>
                </c:pt>
                <c:pt idx="6">
                  <c:v>1.1441688336680205</c:v>
                </c:pt>
                <c:pt idx="7">
                  <c:v>1.2036224929766774</c:v>
                </c:pt>
                <c:pt idx="8">
                  <c:v>1.2490457723982544</c:v>
                </c:pt>
                <c:pt idx="9">
                  <c:v>1.2847448850775784</c:v>
                </c:pt>
                <c:pt idx="10">
                  <c:v>1.313472611823808</c:v>
                </c:pt>
                <c:pt idx="11">
                  <c:v>1.3370531459259951</c:v>
                </c:pt>
                <c:pt idx="12">
                  <c:v>1.3567356432310751</c:v>
                </c:pt>
                <c:pt idx="13">
                  <c:v>1.3734007669450159</c:v>
                </c:pt>
                <c:pt idx="14">
                  <c:v>1.3876855095324125</c:v>
                </c:pt>
                <c:pt idx="15">
                  <c:v>1.4000611153196139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'Frequency Domain'!$G$126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Domain'!$G$127:$G$142</c:f>
              <c:numCache>
                <c:formatCode>General</c:formatCode>
                <c:ptCount val="16"/>
                <c:pt idx="0">
                  <c:v>1.5707963267948966</c:v>
                </c:pt>
                <c:pt idx="1">
                  <c:v>1.3734007669450159</c:v>
                </c:pt>
                <c:pt idx="2">
                  <c:v>1.0303768265243125</c:v>
                </c:pt>
                <c:pt idx="3">
                  <c:v>0.78539816339744828</c:v>
                </c:pt>
                <c:pt idx="4">
                  <c:v>0.62024948598282148</c:v>
                </c:pt>
                <c:pt idx="5">
                  <c:v>0.50709850439233695</c:v>
                </c:pt>
                <c:pt idx="6">
                  <c:v>0.42662749312687609</c:v>
                </c:pt>
                <c:pt idx="7">
                  <c:v>0.36717383381821922</c:v>
                </c:pt>
                <c:pt idx="8">
                  <c:v>0.32175055439664219</c:v>
                </c:pt>
                <c:pt idx="9">
                  <c:v>0.28605144171731822</c:v>
                </c:pt>
                <c:pt idx="10">
                  <c:v>0.25732371497108864</c:v>
                </c:pt>
                <c:pt idx="11">
                  <c:v>0.23374318086890142</c:v>
                </c:pt>
                <c:pt idx="12">
                  <c:v>0.21406068356382149</c:v>
                </c:pt>
                <c:pt idx="13">
                  <c:v>0.19739555984988078</c:v>
                </c:pt>
                <c:pt idx="14">
                  <c:v>0.18311081726248413</c:v>
                </c:pt>
                <c:pt idx="15">
                  <c:v>0.17073521147528281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'Frequency Domain'!$H$126</c:f>
              <c:strCache>
                <c:ptCount val="1"/>
              </c:strCache>
            </c:strRef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Domain'!$H$127:$H$142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'Frequency Domain'!$J$126</c:f>
              <c:strCache>
                <c:ptCount val="1"/>
              </c:strCache>
            </c:strRef>
          </c:tx>
          <c:spPr>
            <a:ln w="19050">
              <a:solidFill>
                <a:prstClr val="black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Domain'!$J$127:$J$142</c:f>
              <c:numCache>
                <c:formatCode>General</c:formatCode>
                <c:ptCount val="16"/>
                <c:pt idx="0">
                  <c:v>1.5707963267948966</c:v>
                </c:pt>
                <c:pt idx="1">
                  <c:v>1.5707963267948966</c:v>
                </c:pt>
                <c:pt idx="2">
                  <c:v>1.5707963267948966</c:v>
                </c:pt>
                <c:pt idx="3">
                  <c:v>1.5707963267948966</c:v>
                </c:pt>
                <c:pt idx="4">
                  <c:v>1.5707963267948966</c:v>
                </c:pt>
                <c:pt idx="5">
                  <c:v>1.5707963267948966</c:v>
                </c:pt>
                <c:pt idx="6">
                  <c:v>1.5707963267948966</c:v>
                </c:pt>
                <c:pt idx="7">
                  <c:v>1.5707963267948966</c:v>
                </c:pt>
                <c:pt idx="8">
                  <c:v>1.5707963267948966</c:v>
                </c:pt>
                <c:pt idx="9">
                  <c:v>1.5707963267948966</c:v>
                </c:pt>
                <c:pt idx="10">
                  <c:v>1.5707963267948966</c:v>
                </c:pt>
                <c:pt idx="11">
                  <c:v>1.5707963267948966</c:v>
                </c:pt>
                <c:pt idx="12">
                  <c:v>1.5707963267948966</c:v>
                </c:pt>
                <c:pt idx="13">
                  <c:v>1.5707963267948966</c:v>
                </c:pt>
                <c:pt idx="14">
                  <c:v>1.5707963267948966</c:v>
                </c:pt>
                <c:pt idx="15">
                  <c:v>1.5707963267948966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'Frequency Domain'!$K$126</c:f>
              <c:strCache>
                <c:ptCount val="1"/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'Frequency Domain'!$A$127:$A$142</c:f>
              <c:numCache>
                <c:formatCode>General</c:formatCode>
                <c:ptCount val="16"/>
                <c:pt idx="0">
                  <c:v>0</c:v>
                </c:pt>
                <c:pt idx="1">
                  <c:v>1000</c:v>
                </c:pt>
                <c:pt idx="2">
                  <c:v>3000</c:v>
                </c:pt>
                <c:pt idx="3">
                  <c:v>5000</c:v>
                </c:pt>
                <c:pt idx="4">
                  <c:v>7000</c:v>
                </c:pt>
                <c:pt idx="5">
                  <c:v>9000</c:v>
                </c:pt>
                <c:pt idx="6">
                  <c:v>11000</c:v>
                </c:pt>
                <c:pt idx="7">
                  <c:v>13000</c:v>
                </c:pt>
                <c:pt idx="8">
                  <c:v>15000</c:v>
                </c:pt>
                <c:pt idx="9">
                  <c:v>17000</c:v>
                </c:pt>
                <c:pt idx="10">
                  <c:v>19000</c:v>
                </c:pt>
                <c:pt idx="11">
                  <c:v>21000</c:v>
                </c:pt>
                <c:pt idx="12">
                  <c:v>23000</c:v>
                </c:pt>
                <c:pt idx="13">
                  <c:v>25000</c:v>
                </c:pt>
                <c:pt idx="14">
                  <c:v>27000</c:v>
                </c:pt>
                <c:pt idx="15">
                  <c:v>29000</c:v>
                </c:pt>
              </c:numCache>
            </c:numRef>
          </c:xVal>
          <c:yVal>
            <c:numRef>
              <c:f>'Frequency Domain'!$K$127:$K$142</c:f>
              <c:numCache>
                <c:formatCode>General</c:formatCode>
                <c:ptCount val="16"/>
                <c:pt idx="0">
                  <c:v>-1.5707963267948966</c:v>
                </c:pt>
                <c:pt idx="1">
                  <c:v>-1.5707963267948966</c:v>
                </c:pt>
                <c:pt idx="2">
                  <c:v>-1.5707963267948966</c:v>
                </c:pt>
                <c:pt idx="3">
                  <c:v>-1.5707963267948966</c:v>
                </c:pt>
                <c:pt idx="4">
                  <c:v>-1.5707963267948966</c:v>
                </c:pt>
                <c:pt idx="5">
                  <c:v>-1.5707963267948966</c:v>
                </c:pt>
                <c:pt idx="6">
                  <c:v>-1.5707963267948966</c:v>
                </c:pt>
                <c:pt idx="7">
                  <c:v>-1.5707963267948966</c:v>
                </c:pt>
                <c:pt idx="8">
                  <c:v>-1.5707963267948966</c:v>
                </c:pt>
                <c:pt idx="9">
                  <c:v>-1.5707963267948966</c:v>
                </c:pt>
                <c:pt idx="10">
                  <c:v>-1.5707963267948966</c:v>
                </c:pt>
                <c:pt idx="11">
                  <c:v>-1.5707963267948966</c:v>
                </c:pt>
                <c:pt idx="12">
                  <c:v>-1.5707963267948966</c:v>
                </c:pt>
                <c:pt idx="13">
                  <c:v>-1.5707963267948966</c:v>
                </c:pt>
                <c:pt idx="14">
                  <c:v>-1.5707963267948966</c:v>
                </c:pt>
                <c:pt idx="15">
                  <c:v>-1.5707963267948966</c:v>
                </c:pt>
              </c:numCache>
            </c:numRef>
          </c:yVal>
          <c:smooth val="1"/>
        </c:ser>
        <c:axId val="131220992"/>
        <c:axId val="131219456"/>
      </c:scatterChart>
      <c:valAx>
        <c:axId val="131527424"/>
        <c:scaling>
          <c:orientation val="minMax"/>
          <c:max val="2000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528960"/>
        <c:crosses val="autoZero"/>
        <c:crossBetween val="midCat"/>
      </c:valAx>
      <c:valAx>
        <c:axId val="131528960"/>
        <c:scaling>
          <c:orientation val="minMax"/>
          <c:max val="100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527424"/>
        <c:crosses val="autoZero"/>
        <c:crossBetween val="midCat"/>
      </c:valAx>
      <c:valAx>
        <c:axId val="131219456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220992"/>
        <c:crosses val="max"/>
        <c:crossBetween val="midCat"/>
      </c:valAx>
      <c:valAx>
        <c:axId val="131220992"/>
        <c:scaling>
          <c:orientation val="minMax"/>
        </c:scaling>
        <c:delete val="1"/>
        <c:axPos val="b"/>
        <c:numFmt formatCode="General" sourceLinked="1"/>
        <c:tickLblPos val="none"/>
        <c:crossAx val="131219456"/>
        <c:crosses val="autoZero"/>
        <c:crossBetween val="midCat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225693691958228"/>
          <c:y val="0.48866164456715633"/>
          <c:w val="8.999320421338769E-2"/>
          <c:h val="0.19784369131101501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9469248524785472E-2"/>
          <c:y val="3.6354026473606332E-2"/>
          <c:w val="0.90403124476461716"/>
          <c:h val="0.88816577200934366"/>
        </c:manualLayout>
      </c:layout>
      <c:scatterChart>
        <c:scatterStyle val="smoothMarker"/>
        <c:ser>
          <c:idx val="1"/>
          <c:order val="0"/>
          <c:tx>
            <c:strRef>
              <c:f>'Frequency Domain'!$C$226</c:f>
              <c:strCache>
                <c:ptCount val="1"/>
                <c:pt idx="0">
                  <c:v>LAAGDOORLAAT</c:v>
                </c:pt>
              </c:strCache>
            </c:strRef>
          </c:tx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Domain'!$C$227:$C$246</c:f>
              <c:numCache>
                <c:formatCode>General</c:formatCode>
                <c:ptCount val="20"/>
                <c:pt idx="0">
                  <c:v>0.99227787671366774</c:v>
                </c:pt>
                <c:pt idx="1">
                  <c:v>0.97014250014533188</c:v>
                </c:pt>
                <c:pt idx="2">
                  <c:v>0.89442719099991586</c:v>
                </c:pt>
                <c:pt idx="3">
                  <c:v>0.70710678118654746</c:v>
                </c:pt>
                <c:pt idx="4">
                  <c:v>0.44721359549995793</c:v>
                </c:pt>
                <c:pt idx="5">
                  <c:v>0.24253562503633297</c:v>
                </c:pt>
                <c:pt idx="6">
                  <c:v>0.12403473458920847</c:v>
                </c:pt>
                <c:pt idx="7">
                  <c:v>6.2378286155180533E-2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'Frequency Domain'!$E$226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Domain'!$E$227:$E$246</c:f>
              <c:numCache>
                <c:formatCode>General</c:formatCode>
                <c:ptCount val="20"/>
              </c:numCache>
            </c:numRef>
          </c:yVal>
          <c:smooth val="1"/>
        </c:ser>
        <c:ser>
          <c:idx val="4"/>
          <c:order val="3"/>
          <c:tx>
            <c:strRef>
              <c:f>'Frequency Domain'!$F$226</c:f>
              <c:strCache>
                <c:ptCount val="1"/>
                <c:pt idx="0">
                  <c:v>HOOGDOORLAAT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Domain'!$F$227:$F$246</c:f>
              <c:numCache>
                <c:formatCode>General</c:formatCode>
                <c:ptCount val="20"/>
                <c:pt idx="0">
                  <c:v>0.12403473458920847</c:v>
                </c:pt>
                <c:pt idx="1">
                  <c:v>0.24253562503633297</c:v>
                </c:pt>
                <c:pt idx="2">
                  <c:v>0.44721359549995793</c:v>
                </c:pt>
                <c:pt idx="3">
                  <c:v>0.70710678118654746</c:v>
                </c:pt>
                <c:pt idx="4">
                  <c:v>0.89442719099991586</c:v>
                </c:pt>
                <c:pt idx="5">
                  <c:v>0.97014250014533188</c:v>
                </c:pt>
                <c:pt idx="6">
                  <c:v>0.99227787671366774</c:v>
                </c:pt>
                <c:pt idx="7">
                  <c:v>0.99805257848288853</c:v>
                </c:pt>
              </c:numCache>
            </c:numRef>
          </c:yVal>
          <c:smooth val="1"/>
        </c:ser>
        <c:ser>
          <c:idx val="6"/>
          <c:order val="5"/>
          <c:tx>
            <c:strRef>
              <c:f>'Frequency Domain'!$H$226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Domain'!$H$227:$H$246</c:f>
              <c:numCache>
                <c:formatCode>General</c:formatCode>
                <c:ptCount val="20"/>
                <c:pt idx="9">
                  <c:v>0.1</c:v>
                </c:pt>
                <c:pt idx="10">
                  <c:v>4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'Frequency Domain'!$I$226</c:f>
              <c:strCache>
                <c:ptCount val="1"/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Domain'!$I$227:$I$246</c:f>
              <c:numCache>
                <c:formatCode>General</c:formatCode>
                <c:ptCount val="20"/>
                <c:pt idx="3">
                  <c:v>1</c:v>
                </c:pt>
                <c:pt idx="4">
                  <c:v>0.5</c:v>
                </c:pt>
                <c:pt idx="5">
                  <c:v>0.25</c:v>
                </c:pt>
                <c:pt idx="6">
                  <c:v>0.125</c:v>
                </c:pt>
                <c:pt idx="7">
                  <c:v>6.25E-2</c:v>
                </c:pt>
                <c:pt idx="15">
                  <c:v>1</c:v>
                </c:pt>
                <c:pt idx="16">
                  <c:v>1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'Frequency Domain'!$J$226</c:f>
              <c:strCache>
                <c:ptCount val="1"/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Domain'!$J$227:$J$246</c:f>
              <c:numCache>
                <c:formatCode>General</c:formatCode>
                <c:ptCount val="20"/>
                <c:pt idx="0">
                  <c:v>0.125</c:v>
                </c:pt>
                <c:pt idx="1">
                  <c:v>0.25</c:v>
                </c:pt>
                <c:pt idx="2">
                  <c:v>0.5</c:v>
                </c:pt>
                <c:pt idx="3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yVal>
          <c:smooth val="1"/>
        </c:ser>
        <c:ser>
          <c:idx val="9"/>
          <c:order val="8"/>
          <c:tx>
            <c:strRef>
              <c:f>'Frequency Domain'!$K$226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Domain'!$K$227:$K$246</c:f>
              <c:numCache>
                <c:formatCode>General</c:formatCode>
                <c:ptCount val="20"/>
              </c:numCache>
            </c:numRef>
          </c:yVal>
          <c:smooth val="1"/>
        </c:ser>
        <c:axId val="131536384"/>
        <c:axId val="131537920"/>
      </c:scatterChart>
      <c:scatterChart>
        <c:scatterStyle val="smoothMarker"/>
        <c:ser>
          <c:idx val="2"/>
          <c:order val="1"/>
          <c:tx>
            <c:strRef>
              <c:f>'Frequency Domain'!$D$226</c:f>
              <c:strCache>
                <c:ptCount val="1"/>
                <c:pt idx="0">
                  <c:v>α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Domain'!$D$227:$D$246</c:f>
              <c:numCache>
                <c:formatCode>General</c:formatCode>
                <c:ptCount val="20"/>
                <c:pt idx="0">
                  <c:v>-0.12435499454676144</c:v>
                </c:pt>
                <c:pt idx="1">
                  <c:v>-0.24497866312686414</c:v>
                </c:pt>
                <c:pt idx="2">
                  <c:v>-0.46364760900080609</c:v>
                </c:pt>
                <c:pt idx="3">
                  <c:v>-0.78539816339744828</c:v>
                </c:pt>
                <c:pt idx="4">
                  <c:v>-1.1071487177940904</c:v>
                </c:pt>
                <c:pt idx="5">
                  <c:v>-1.3258176636680326</c:v>
                </c:pt>
                <c:pt idx="6">
                  <c:v>-1.4464413322481351</c:v>
                </c:pt>
                <c:pt idx="7">
                  <c:v>-1.5083775167989393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'Frequency Domain'!$G$226</c:f>
              <c:strCache>
                <c:ptCount val="1"/>
                <c:pt idx="0">
                  <c:v>α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xVal>
            <c:numRef>
              <c:f>'Frequency Domain'!$A$227:$A$246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9">
                  <c:v>4</c:v>
                </c:pt>
                <c:pt idx="10">
                  <c:v>4</c:v>
                </c:pt>
                <c:pt idx="12">
                  <c:v>0</c:v>
                </c:pt>
                <c:pt idx="13">
                  <c:v>10</c:v>
                </c:pt>
                <c:pt idx="15">
                  <c:v>0</c:v>
                </c:pt>
                <c:pt idx="16">
                  <c:v>4</c:v>
                </c:pt>
                <c:pt idx="18">
                  <c:v>4</c:v>
                </c:pt>
                <c:pt idx="19">
                  <c:v>8</c:v>
                </c:pt>
              </c:numCache>
            </c:numRef>
          </c:xVal>
          <c:yVal>
            <c:numRef>
              <c:f>'Frequency Domain'!$G$227:$G$246</c:f>
              <c:numCache>
                <c:formatCode>General</c:formatCode>
                <c:ptCount val="20"/>
                <c:pt idx="0">
                  <c:v>1.4464413322481351</c:v>
                </c:pt>
                <c:pt idx="1">
                  <c:v>1.3258176636680326</c:v>
                </c:pt>
                <c:pt idx="2">
                  <c:v>1.1071487177940904</c:v>
                </c:pt>
                <c:pt idx="3">
                  <c:v>0.78539816339744828</c:v>
                </c:pt>
                <c:pt idx="4">
                  <c:v>0.46364760900080609</c:v>
                </c:pt>
                <c:pt idx="5">
                  <c:v>0.24497866312686414</c:v>
                </c:pt>
                <c:pt idx="6">
                  <c:v>0.12435499454676144</c:v>
                </c:pt>
                <c:pt idx="7">
                  <c:v>6.241880999595735E-2</c:v>
                </c:pt>
              </c:numCache>
            </c:numRef>
          </c:yVal>
          <c:smooth val="1"/>
        </c:ser>
        <c:axId val="131553536"/>
        <c:axId val="131552000"/>
      </c:scatterChart>
      <c:valAx>
        <c:axId val="131536384"/>
        <c:scaling>
          <c:orientation val="minMax"/>
          <c:max val="8"/>
        </c:scaling>
        <c:axPos val="b"/>
        <c:majorGridlines/>
        <c:numFmt formatCode="General" sourceLinked="1"/>
        <c:tickLblPos val="none"/>
        <c:crossAx val="131537920"/>
        <c:crosses val="autoZero"/>
        <c:crossBetween val="midCat"/>
      </c:valAx>
      <c:valAx>
        <c:axId val="131537920"/>
        <c:scaling>
          <c:logBase val="10"/>
          <c:orientation val="minMax"/>
          <c:max val="1"/>
          <c:min val="0.1"/>
        </c:scaling>
        <c:axPos val="l"/>
        <c:majorGridlines/>
        <c:min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536384"/>
        <c:crosses val="autoZero"/>
        <c:crossBetween val="midCat"/>
      </c:valAx>
      <c:valAx>
        <c:axId val="131552000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553536"/>
        <c:crosses val="max"/>
        <c:crossBetween val="midCat"/>
      </c:valAx>
      <c:valAx>
        <c:axId val="131553536"/>
        <c:scaling>
          <c:orientation val="minMax"/>
        </c:scaling>
        <c:delete val="1"/>
        <c:axPos val="b"/>
        <c:numFmt formatCode="General" sourceLinked="1"/>
        <c:tickLblPos val="none"/>
        <c:crossAx val="131552000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1"/>
          <c:order val="0"/>
          <c:tx>
            <c:strRef>
              <c:f>'Frequency Domain'!$D$353</c:f>
              <c:strCache>
                <c:ptCount val="1"/>
                <c:pt idx="0">
                  <c:v>0,8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'Frequency Domain'!$B$354:$B$381</c:f>
              <c:numCache>
                <c:formatCode>General</c:formatCode>
                <c:ptCount val="28"/>
                <c:pt idx="0">
                  <c:v>-105</c:v>
                </c:pt>
                <c:pt idx="1">
                  <c:v>-90</c:v>
                </c:pt>
                <c:pt idx="2">
                  <c:v>-75</c:v>
                </c:pt>
                <c:pt idx="3">
                  <c:v>-60</c:v>
                </c:pt>
                <c:pt idx="4">
                  <c:v>-45</c:v>
                </c:pt>
                <c:pt idx="5">
                  <c:v>-30</c:v>
                </c:pt>
                <c:pt idx="6">
                  <c:v>-15</c:v>
                </c:pt>
                <c:pt idx="7">
                  <c:v>0</c:v>
                </c:pt>
                <c:pt idx="8">
                  <c:v>15</c:v>
                </c:pt>
                <c:pt idx="9">
                  <c:v>30</c:v>
                </c:pt>
                <c:pt idx="10">
                  <c:v>45</c:v>
                </c:pt>
                <c:pt idx="11">
                  <c:v>60</c:v>
                </c:pt>
                <c:pt idx="12">
                  <c:v>75</c:v>
                </c:pt>
                <c:pt idx="13">
                  <c:v>90</c:v>
                </c:pt>
                <c:pt idx="14">
                  <c:v>105</c:v>
                </c:pt>
                <c:pt idx="15">
                  <c:v>120</c:v>
                </c:pt>
                <c:pt idx="16">
                  <c:v>135</c:v>
                </c:pt>
                <c:pt idx="17">
                  <c:v>150</c:v>
                </c:pt>
                <c:pt idx="18">
                  <c:v>165</c:v>
                </c:pt>
                <c:pt idx="19">
                  <c:v>180</c:v>
                </c:pt>
                <c:pt idx="20">
                  <c:v>195</c:v>
                </c:pt>
                <c:pt idx="21">
                  <c:v>210</c:v>
                </c:pt>
                <c:pt idx="22">
                  <c:v>225</c:v>
                </c:pt>
                <c:pt idx="23">
                  <c:v>240</c:v>
                </c:pt>
                <c:pt idx="24">
                  <c:v>255</c:v>
                </c:pt>
                <c:pt idx="25">
                  <c:v>270</c:v>
                </c:pt>
                <c:pt idx="26">
                  <c:v>285</c:v>
                </c:pt>
                <c:pt idx="27">
                  <c:v>300</c:v>
                </c:pt>
              </c:numCache>
            </c:numRef>
          </c:xVal>
          <c:yVal>
            <c:numRef>
              <c:f>'Frequency Domain'!$D$354:$D$381</c:f>
              <c:numCache>
                <c:formatCode>General</c:formatCode>
                <c:ptCount val="28"/>
                <c:pt idx="0">
                  <c:v>-0.2070552360820167</c:v>
                </c:pt>
                <c:pt idx="1">
                  <c:v>4.90059381963448E-17</c:v>
                </c:pt>
                <c:pt idx="2">
                  <c:v>0.20705523608201659</c:v>
                </c:pt>
                <c:pt idx="3">
                  <c:v>0.40000000000000013</c:v>
                </c:pt>
                <c:pt idx="4">
                  <c:v>0.56568542494923812</c:v>
                </c:pt>
                <c:pt idx="5">
                  <c:v>0.69282032302755103</c:v>
                </c:pt>
                <c:pt idx="6">
                  <c:v>0.77274066103125472</c:v>
                </c:pt>
                <c:pt idx="7">
                  <c:v>0.8</c:v>
                </c:pt>
                <c:pt idx="8">
                  <c:v>0.77274066103125472</c:v>
                </c:pt>
                <c:pt idx="9">
                  <c:v>0.69282032302755103</c:v>
                </c:pt>
                <c:pt idx="10">
                  <c:v>0.56568542494923812</c:v>
                </c:pt>
                <c:pt idx="11">
                  <c:v>0.40000000000000013</c:v>
                </c:pt>
                <c:pt idx="12">
                  <c:v>0.20705523608201659</c:v>
                </c:pt>
                <c:pt idx="13">
                  <c:v>4.90059381963448E-17</c:v>
                </c:pt>
                <c:pt idx="14">
                  <c:v>-0.2070552360820167</c:v>
                </c:pt>
                <c:pt idx="15">
                  <c:v>-0.39999999999999986</c:v>
                </c:pt>
                <c:pt idx="16">
                  <c:v>-0.56568542494923801</c:v>
                </c:pt>
                <c:pt idx="17">
                  <c:v>-0.69282032302755103</c:v>
                </c:pt>
                <c:pt idx="18">
                  <c:v>-0.77274066103125461</c:v>
                </c:pt>
                <c:pt idx="19">
                  <c:v>-0.8</c:v>
                </c:pt>
                <c:pt idx="20">
                  <c:v>-0.77274066103125483</c:v>
                </c:pt>
                <c:pt idx="21">
                  <c:v>-0.69282032302755092</c:v>
                </c:pt>
                <c:pt idx="22">
                  <c:v>-0.56568542494923812</c:v>
                </c:pt>
                <c:pt idx="23">
                  <c:v>-0.40000000000000036</c:v>
                </c:pt>
                <c:pt idx="24">
                  <c:v>-0.20705523608201651</c:v>
                </c:pt>
                <c:pt idx="25">
                  <c:v>-1.470178145890344E-16</c:v>
                </c:pt>
                <c:pt idx="26">
                  <c:v>0.20705523608201692</c:v>
                </c:pt>
                <c:pt idx="27">
                  <c:v>0.40000000000000013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'Frequency Domain'!$E$353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'Frequency Domain'!$B$354:$B$381</c:f>
              <c:numCache>
                <c:formatCode>General</c:formatCode>
                <c:ptCount val="28"/>
                <c:pt idx="0">
                  <c:v>-105</c:v>
                </c:pt>
                <c:pt idx="1">
                  <c:v>-90</c:v>
                </c:pt>
                <c:pt idx="2">
                  <c:v>-75</c:v>
                </c:pt>
                <c:pt idx="3">
                  <c:v>-60</c:v>
                </c:pt>
                <c:pt idx="4">
                  <c:v>-45</c:v>
                </c:pt>
                <c:pt idx="5">
                  <c:v>-30</c:v>
                </c:pt>
                <c:pt idx="6">
                  <c:v>-15</c:v>
                </c:pt>
                <c:pt idx="7">
                  <c:v>0</c:v>
                </c:pt>
                <c:pt idx="8">
                  <c:v>15</c:v>
                </c:pt>
                <c:pt idx="9">
                  <c:v>30</c:v>
                </c:pt>
                <c:pt idx="10">
                  <c:v>45</c:v>
                </c:pt>
                <c:pt idx="11">
                  <c:v>60</c:v>
                </c:pt>
                <c:pt idx="12">
                  <c:v>75</c:v>
                </c:pt>
                <c:pt idx="13">
                  <c:v>90</c:v>
                </c:pt>
                <c:pt idx="14">
                  <c:v>105</c:v>
                </c:pt>
                <c:pt idx="15">
                  <c:v>120</c:v>
                </c:pt>
                <c:pt idx="16">
                  <c:v>135</c:v>
                </c:pt>
                <c:pt idx="17">
                  <c:v>150</c:v>
                </c:pt>
                <c:pt idx="18">
                  <c:v>165</c:v>
                </c:pt>
                <c:pt idx="19">
                  <c:v>180</c:v>
                </c:pt>
                <c:pt idx="20">
                  <c:v>195</c:v>
                </c:pt>
                <c:pt idx="21">
                  <c:v>210</c:v>
                </c:pt>
                <c:pt idx="22">
                  <c:v>225</c:v>
                </c:pt>
                <c:pt idx="23">
                  <c:v>240</c:v>
                </c:pt>
                <c:pt idx="24">
                  <c:v>255</c:v>
                </c:pt>
                <c:pt idx="25">
                  <c:v>270</c:v>
                </c:pt>
                <c:pt idx="26">
                  <c:v>285</c:v>
                </c:pt>
                <c:pt idx="27">
                  <c:v>300</c:v>
                </c:pt>
              </c:numCache>
            </c:numRef>
          </c:xVal>
          <c:yVal>
            <c:numRef>
              <c:f>'Frequency Domain'!$E$354:$E$381</c:f>
              <c:numCache>
                <c:formatCode>General</c:formatCode>
                <c:ptCount val="28"/>
                <c:pt idx="0">
                  <c:v>-0.96592582628906831</c:v>
                </c:pt>
                <c:pt idx="1">
                  <c:v>-1</c:v>
                </c:pt>
                <c:pt idx="2">
                  <c:v>-0.96592582628906831</c:v>
                </c:pt>
                <c:pt idx="3">
                  <c:v>-0.8660254037844386</c:v>
                </c:pt>
                <c:pt idx="4">
                  <c:v>-0.70710678118654746</c:v>
                </c:pt>
                <c:pt idx="5">
                  <c:v>-0.49999999999999994</c:v>
                </c:pt>
                <c:pt idx="6">
                  <c:v>-0.25881904510252074</c:v>
                </c:pt>
                <c:pt idx="7">
                  <c:v>0</c:v>
                </c:pt>
                <c:pt idx="8">
                  <c:v>0.25881904510252074</c:v>
                </c:pt>
                <c:pt idx="9">
                  <c:v>0.49999999999999994</c:v>
                </c:pt>
                <c:pt idx="10">
                  <c:v>0.70710678118654746</c:v>
                </c:pt>
                <c:pt idx="11">
                  <c:v>0.8660254037844386</c:v>
                </c:pt>
                <c:pt idx="12">
                  <c:v>0.96592582628906831</c:v>
                </c:pt>
                <c:pt idx="13">
                  <c:v>1</c:v>
                </c:pt>
                <c:pt idx="14">
                  <c:v>0.96592582628906831</c:v>
                </c:pt>
                <c:pt idx="15">
                  <c:v>0.86602540378443871</c:v>
                </c:pt>
                <c:pt idx="16">
                  <c:v>0.70710678118654757</c:v>
                </c:pt>
                <c:pt idx="17">
                  <c:v>0.49999999999999994</c:v>
                </c:pt>
                <c:pt idx="18">
                  <c:v>0.25881904510252102</c:v>
                </c:pt>
                <c:pt idx="19">
                  <c:v>1.22514845490862E-16</c:v>
                </c:pt>
                <c:pt idx="20">
                  <c:v>-0.25881904510252035</c:v>
                </c:pt>
                <c:pt idx="21">
                  <c:v>-0.50000000000000011</c:v>
                </c:pt>
                <c:pt idx="22">
                  <c:v>-0.70710678118654746</c:v>
                </c:pt>
                <c:pt idx="23">
                  <c:v>-0.86602540378443837</c:v>
                </c:pt>
                <c:pt idx="24">
                  <c:v>-0.96592582628906831</c:v>
                </c:pt>
                <c:pt idx="25">
                  <c:v>-1</c:v>
                </c:pt>
                <c:pt idx="26">
                  <c:v>-0.9659258262890682</c:v>
                </c:pt>
                <c:pt idx="27">
                  <c:v>-0.8660254037844386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'Frequency Domain'!$F$353</c:f>
              <c:strCache>
                <c:ptCount val="1"/>
                <c:pt idx="0">
                  <c:v>0,9</c:v>
                </c:pt>
              </c:strCache>
            </c:strRef>
          </c:tx>
          <c:marker>
            <c:symbol val="none"/>
          </c:marker>
          <c:xVal>
            <c:numRef>
              <c:f>'Frequency Domain'!$B$354:$B$381</c:f>
              <c:numCache>
                <c:formatCode>General</c:formatCode>
                <c:ptCount val="28"/>
                <c:pt idx="0">
                  <c:v>-105</c:v>
                </c:pt>
                <c:pt idx="1">
                  <c:v>-90</c:v>
                </c:pt>
                <c:pt idx="2">
                  <c:v>-75</c:v>
                </c:pt>
                <c:pt idx="3">
                  <c:v>-60</c:v>
                </c:pt>
                <c:pt idx="4">
                  <c:v>-45</c:v>
                </c:pt>
                <c:pt idx="5">
                  <c:v>-30</c:v>
                </c:pt>
                <c:pt idx="6">
                  <c:v>-15</c:v>
                </c:pt>
                <c:pt idx="7">
                  <c:v>0</c:v>
                </c:pt>
                <c:pt idx="8">
                  <c:v>15</c:v>
                </c:pt>
                <c:pt idx="9">
                  <c:v>30</c:v>
                </c:pt>
                <c:pt idx="10">
                  <c:v>45</c:v>
                </c:pt>
                <c:pt idx="11">
                  <c:v>60</c:v>
                </c:pt>
                <c:pt idx="12">
                  <c:v>75</c:v>
                </c:pt>
                <c:pt idx="13">
                  <c:v>90</c:v>
                </c:pt>
                <c:pt idx="14">
                  <c:v>105</c:v>
                </c:pt>
                <c:pt idx="15">
                  <c:v>120</c:v>
                </c:pt>
                <c:pt idx="16">
                  <c:v>135</c:v>
                </c:pt>
                <c:pt idx="17">
                  <c:v>150</c:v>
                </c:pt>
                <c:pt idx="18">
                  <c:v>165</c:v>
                </c:pt>
                <c:pt idx="19">
                  <c:v>180</c:v>
                </c:pt>
                <c:pt idx="20">
                  <c:v>195</c:v>
                </c:pt>
                <c:pt idx="21">
                  <c:v>210</c:v>
                </c:pt>
                <c:pt idx="22">
                  <c:v>225</c:v>
                </c:pt>
                <c:pt idx="23">
                  <c:v>240</c:v>
                </c:pt>
                <c:pt idx="24">
                  <c:v>255</c:v>
                </c:pt>
                <c:pt idx="25">
                  <c:v>270</c:v>
                </c:pt>
                <c:pt idx="26">
                  <c:v>285</c:v>
                </c:pt>
                <c:pt idx="27">
                  <c:v>300</c:v>
                </c:pt>
              </c:numCache>
            </c:numRef>
          </c:xVal>
          <c:yVal>
            <c:numRef>
              <c:f>'Frequency Domain'!$F$354:$F$381</c:f>
              <c:numCache>
                <c:formatCode>General</c:formatCode>
                <c:ptCount val="28"/>
                <c:pt idx="0">
                  <c:v>0.23293714059226878</c:v>
                </c:pt>
                <c:pt idx="1">
                  <c:v>-5.51316804708879E-17</c:v>
                </c:pt>
                <c:pt idx="2">
                  <c:v>-0.23293714059226867</c:v>
                </c:pt>
                <c:pt idx="3">
                  <c:v>-0.45000000000000012</c:v>
                </c:pt>
                <c:pt idx="4">
                  <c:v>-0.63639610306789285</c:v>
                </c:pt>
                <c:pt idx="5">
                  <c:v>-0.77942286340599487</c:v>
                </c:pt>
                <c:pt idx="6">
                  <c:v>-0.86933324366016151</c:v>
                </c:pt>
                <c:pt idx="7">
                  <c:v>-0.9</c:v>
                </c:pt>
                <c:pt idx="8">
                  <c:v>-0.86933324366016151</c:v>
                </c:pt>
                <c:pt idx="9">
                  <c:v>-0.77942286340599487</c:v>
                </c:pt>
                <c:pt idx="10">
                  <c:v>-0.63639610306789285</c:v>
                </c:pt>
                <c:pt idx="11">
                  <c:v>-0.45000000000000012</c:v>
                </c:pt>
                <c:pt idx="12">
                  <c:v>-0.23293714059226867</c:v>
                </c:pt>
                <c:pt idx="13">
                  <c:v>-5.51316804708879E-17</c:v>
                </c:pt>
                <c:pt idx="14">
                  <c:v>0.23293714059226878</c:v>
                </c:pt>
                <c:pt idx="15">
                  <c:v>0.44999999999999979</c:v>
                </c:pt>
                <c:pt idx="16">
                  <c:v>0.63639610306789274</c:v>
                </c:pt>
                <c:pt idx="17">
                  <c:v>0.77942286340599487</c:v>
                </c:pt>
                <c:pt idx="18">
                  <c:v>0.8693332436601614</c:v>
                </c:pt>
                <c:pt idx="19">
                  <c:v>0.9</c:v>
                </c:pt>
                <c:pt idx="20">
                  <c:v>0.86933324366016163</c:v>
                </c:pt>
                <c:pt idx="21">
                  <c:v>0.77942286340599476</c:v>
                </c:pt>
                <c:pt idx="22">
                  <c:v>0.63639610306789296</c:v>
                </c:pt>
                <c:pt idx="23">
                  <c:v>0.4500000000000004</c:v>
                </c:pt>
                <c:pt idx="24">
                  <c:v>0.23293714059226858</c:v>
                </c:pt>
                <c:pt idx="25">
                  <c:v>1.653950414126637E-16</c:v>
                </c:pt>
                <c:pt idx="26">
                  <c:v>-0.23293714059226903</c:v>
                </c:pt>
                <c:pt idx="27">
                  <c:v>-0.45000000000000012</c:v>
                </c:pt>
              </c:numCache>
            </c:numRef>
          </c:yVal>
          <c:smooth val="1"/>
        </c:ser>
        <c:axId val="131762816"/>
        <c:axId val="131744128"/>
      </c:scatterChart>
      <c:valAx>
        <c:axId val="131762816"/>
        <c:scaling>
          <c:orientation val="minMax"/>
          <c:max val="300"/>
          <c:min val="-12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744128"/>
        <c:crosses val="autoZero"/>
        <c:crossBetween val="midCat"/>
        <c:majorUnit val="30"/>
      </c:valAx>
      <c:valAx>
        <c:axId val="131744128"/>
        <c:scaling>
          <c:orientation val="minMax"/>
          <c:max val="1"/>
          <c:min val="-1"/>
        </c:scaling>
        <c:axPos val="l"/>
        <c:majorGridlines/>
        <c:numFmt formatCode="General" sourceLinked="1"/>
        <c:majorTickMark val="none"/>
        <c:tickLblPos val="none"/>
        <c:spPr>
          <a:ln w="28575"/>
        </c:spPr>
        <c:crossAx val="131762816"/>
        <c:crosses val="autoZero"/>
        <c:crossBetween val="midCat"/>
      </c:valAx>
    </c:plotArea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gif"/><Relationship Id="rId7" Type="http://schemas.openxmlformats.org/officeDocument/2006/relationships/image" Target="../media/image22.jpeg"/><Relationship Id="rId2" Type="http://schemas.openxmlformats.org/officeDocument/2006/relationships/image" Target="../media/image17.gif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openxmlformats.org/officeDocument/2006/relationships/image" Target="../media/image19.gif"/><Relationship Id="rId9" Type="http://schemas.openxmlformats.org/officeDocument/2006/relationships/image" Target="../media/image24.gi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gi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gif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3.png"/><Relationship Id="rId3" Type="http://schemas.openxmlformats.org/officeDocument/2006/relationships/image" Target="../media/image8.gif"/><Relationship Id="rId7" Type="http://schemas.openxmlformats.org/officeDocument/2006/relationships/image" Target="../media/image7.png"/><Relationship Id="rId12" Type="http://schemas.openxmlformats.org/officeDocument/2006/relationships/image" Target="../media/image12.gif"/><Relationship Id="rId2" Type="http://schemas.openxmlformats.org/officeDocument/2006/relationships/image" Target="../media/image11.gif"/><Relationship Id="rId1" Type="http://schemas.openxmlformats.org/officeDocument/2006/relationships/image" Target="../media/image10.gif"/><Relationship Id="rId6" Type="http://schemas.openxmlformats.org/officeDocument/2006/relationships/chart" Target="../charts/chart7.xml"/><Relationship Id="rId11" Type="http://schemas.openxmlformats.org/officeDocument/2006/relationships/chart" Target="../charts/chart11.xml"/><Relationship Id="rId5" Type="http://schemas.openxmlformats.org/officeDocument/2006/relationships/chart" Target="../charts/chart6.xml"/><Relationship Id="rId15" Type="http://schemas.openxmlformats.org/officeDocument/2006/relationships/image" Target="../media/image15.png"/><Relationship Id="rId10" Type="http://schemas.openxmlformats.org/officeDocument/2006/relationships/chart" Target="../charts/chart10.xml"/><Relationship Id="rId4" Type="http://schemas.openxmlformats.org/officeDocument/2006/relationships/chart" Target="../charts/chart5.xml"/><Relationship Id="rId9" Type="http://schemas.openxmlformats.org/officeDocument/2006/relationships/chart" Target="../charts/chart9.xml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22</xdr:row>
      <xdr:rowOff>3352</xdr:rowOff>
    </xdr:from>
    <xdr:to>
      <xdr:col>14</xdr:col>
      <xdr:colOff>502920</xdr:colOff>
      <xdr:row>34</xdr:row>
      <xdr:rowOff>175259</xdr:rowOff>
    </xdr:to>
    <xdr:pic>
      <xdr:nvPicPr>
        <xdr:cNvPr id="2" name="Picture 2" descr="http://upload.wikimedia.org/wikipedia/commons/thumb/1/11/Basic_Inductor_with_B-field.svg/400px-Basic_Inductor_with_B-field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>
          <a:off x="4107180" y="1283512"/>
          <a:ext cx="4930140" cy="2366467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495300</xdr:colOff>
      <xdr:row>23</xdr:row>
      <xdr:rowOff>167640</xdr:rowOff>
    </xdr:from>
    <xdr:to>
      <xdr:col>11</xdr:col>
      <xdr:colOff>548640</xdr:colOff>
      <xdr:row>25</xdr:row>
      <xdr:rowOff>0</xdr:rowOff>
    </xdr:to>
    <xdr:sp macro="" textlink="">
      <xdr:nvSpPr>
        <xdr:cNvPr id="3" name="Rechthoek 2"/>
        <xdr:cNvSpPr/>
      </xdr:nvSpPr>
      <xdr:spPr>
        <a:xfrm>
          <a:off x="5981700" y="1630680"/>
          <a:ext cx="1272540" cy="1981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10</xdr:col>
      <xdr:colOff>304800</xdr:colOff>
      <xdr:row>25</xdr:row>
      <xdr:rowOff>106680</xdr:rowOff>
    </xdr:from>
    <xdr:to>
      <xdr:col>10</xdr:col>
      <xdr:colOff>373380</xdr:colOff>
      <xdr:row>28</xdr:row>
      <xdr:rowOff>7620</xdr:rowOff>
    </xdr:to>
    <xdr:cxnSp macro="">
      <xdr:nvCxnSpPr>
        <xdr:cNvPr id="4" name="Rechte verbindingslijn met pijl 3"/>
        <xdr:cNvCxnSpPr/>
      </xdr:nvCxnSpPr>
      <xdr:spPr>
        <a:xfrm flipH="1" flipV="1">
          <a:off x="6400800" y="1935480"/>
          <a:ext cx="68580" cy="449580"/>
        </a:xfrm>
        <a:prstGeom prst="straightConnector1">
          <a:avLst/>
        </a:prstGeom>
        <a:ln w="254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279425</xdr:colOff>
      <xdr:row>28</xdr:row>
      <xdr:rowOff>38146</xdr:rowOff>
    </xdr:from>
    <xdr:ext cx="232500" cy="302211"/>
    <xdr:sp macro="" textlink="">
      <xdr:nvSpPr>
        <xdr:cNvPr id="5" name="Tekstvak 4"/>
        <xdr:cNvSpPr txBox="1"/>
      </xdr:nvSpPr>
      <xdr:spPr>
        <a:xfrm rot="21112255">
          <a:off x="6375425" y="2415586"/>
          <a:ext cx="232500" cy="3022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chemeClr val="tx1"/>
              </a:solidFill>
            </a:rPr>
            <a:t>I</a:t>
          </a:r>
        </a:p>
      </xdr:txBody>
    </xdr:sp>
    <xdr:clientData/>
  </xdr:oneCellAnchor>
  <xdr:twoCellAnchor editAs="oneCell">
    <xdr:from>
      <xdr:col>1</xdr:col>
      <xdr:colOff>53340</xdr:colOff>
      <xdr:row>21</xdr:row>
      <xdr:rowOff>91440</xdr:rowOff>
    </xdr:from>
    <xdr:to>
      <xdr:col>5</xdr:col>
      <xdr:colOff>132306</xdr:colOff>
      <xdr:row>36</xdr:row>
      <xdr:rowOff>121920</xdr:rowOff>
    </xdr:to>
    <xdr:pic>
      <xdr:nvPicPr>
        <xdr:cNvPr id="6" name="Picture 1" descr="http://upload.wikimedia.org/wikipedia/commons/thumb/c/cd/Capacitor_schematic_with_dielectric.svg/220px-Capacitor_schematic_with_dielectric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2940" y="1188720"/>
          <a:ext cx="2517366" cy="2773680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0</xdr:col>
      <xdr:colOff>0</xdr:colOff>
      <xdr:row>33</xdr:row>
      <xdr:rowOff>38100</xdr:rowOff>
    </xdr:from>
    <xdr:ext cx="1539973" cy="264560"/>
    <xdr:sp macro="" textlink="">
      <xdr:nvSpPr>
        <xdr:cNvPr id="7" name="Tekstvak 6"/>
        <xdr:cNvSpPr txBox="1"/>
      </xdr:nvSpPr>
      <xdr:spPr>
        <a:xfrm>
          <a:off x="0" y="3329940"/>
          <a:ext cx="15399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0070C0"/>
              </a:solidFill>
            </a:rPr>
            <a:t>GERICHT VAN + NAAR -</a:t>
          </a:r>
        </a:p>
      </xdr:txBody>
    </xdr:sp>
    <xdr:clientData/>
  </xdr:oneCellAnchor>
  <xdr:oneCellAnchor>
    <xdr:from>
      <xdr:col>0</xdr:col>
      <xdr:colOff>518160</xdr:colOff>
      <xdr:row>26</xdr:row>
      <xdr:rowOff>15240</xdr:rowOff>
    </xdr:from>
    <xdr:ext cx="945772" cy="264560"/>
    <xdr:sp macro="" textlink="">
      <xdr:nvSpPr>
        <xdr:cNvPr id="8" name="Tekstvak 7"/>
        <xdr:cNvSpPr txBox="1"/>
      </xdr:nvSpPr>
      <xdr:spPr>
        <a:xfrm>
          <a:off x="518160" y="2026920"/>
          <a:ext cx="94577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6">
                  <a:lumMod val="75000"/>
                </a:schemeClr>
              </a:solidFill>
            </a:rPr>
            <a:t>POLARISATIE</a:t>
          </a:r>
        </a:p>
      </xdr:txBody>
    </xdr:sp>
    <xdr:clientData/>
  </xdr:oneCellAnchor>
  <xdr:oneCellAnchor>
    <xdr:from>
      <xdr:col>3</xdr:col>
      <xdr:colOff>525780</xdr:colOff>
      <xdr:row>26</xdr:row>
      <xdr:rowOff>15240</xdr:rowOff>
    </xdr:from>
    <xdr:ext cx="861326" cy="264560"/>
    <xdr:sp macro="" textlink="">
      <xdr:nvSpPr>
        <xdr:cNvPr id="9" name="Tekstvak 8"/>
        <xdr:cNvSpPr txBox="1"/>
      </xdr:nvSpPr>
      <xdr:spPr>
        <a:xfrm>
          <a:off x="2354580" y="2026920"/>
          <a:ext cx="861326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6">
                  <a:lumMod val="75000"/>
                </a:schemeClr>
              </a:solidFill>
            </a:rPr>
            <a:t>DIALECTRIC</a:t>
          </a:r>
        </a:p>
      </xdr:txBody>
    </xdr:sp>
    <xdr:clientData/>
  </xdr:oneCellAnchor>
  <xdr:oneCellAnchor>
    <xdr:from>
      <xdr:col>6</xdr:col>
      <xdr:colOff>297180</xdr:colOff>
      <xdr:row>31</xdr:row>
      <xdr:rowOff>114300</xdr:rowOff>
    </xdr:from>
    <xdr:ext cx="1356360" cy="781240"/>
    <xdr:sp macro="" textlink="">
      <xdr:nvSpPr>
        <xdr:cNvPr id="10" name="Tekstvak 9"/>
        <xdr:cNvSpPr txBox="1"/>
      </xdr:nvSpPr>
      <xdr:spPr>
        <a:xfrm>
          <a:off x="3954780" y="3040380"/>
          <a:ext cx="1356360" cy="7812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BINNEN SPOEL</a:t>
          </a:r>
        </a:p>
        <a:p>
          <a:r>
            <a:rPr lang="nl-NL" sz="1100" b="1"/>
            <a:t>NAGENOEG</a:t>
          </a:r>
        </a:p>
        <a:p>
          <a:r>
            <a:rPr lang="nl-NL" sz="1100" b="1"/>
            <a:t>HOMOGEEN </a:t>
          </a:r>
        </a:p>
        <a:p>
          <a:r>
            <a:rPr lang="nl-NL" sz="1100" b="1"/>
            <a:t>MAGNETISCH VELD</a:t>
          </a:r>
        </a:p>
      </xdr:txBody>
    </xdr:sp>
    <xdr:clientData/>
  </xdr:oneCellAnchor>
  <xdr:oneCellAnchor>
    <xdr:from>
      <xdr:col>11</xdr:col>
      <xdr:colOff>556260</xdr:colOff>
      <xdr:row>34</xdr:row>
      <xdr:rowOff>60960</xdr:rowOff>
    </xdr:from>
    <xdr:ext cx="849528" cy="287258"/>
    <xdr:sp macro="" textlink="">
      <xdr:nvSpPr>
        <xdr:cNvPr id="11" name="Tekstvak 10"/>
        <xdr:cNvSpPr txBox="1"/>
      </xdr:nvSpPr>
      <xdr:spPr>
        <a:xfrm>
          <a:off x="7261860" y="3535680"/>
          <a:ext cx="849528" cy="2872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 = </a:t>
          </a:r>
          <a:r>
            <a:rPr lang="el-GR" sz="1100" b="1">
              <a:latin typeface="Calibri"/>
            </a:rPr>
            <a:t>μ</a:t>
          </a:r>
          <a:r>
            <a:rPr lang="nl-NL" sz="1100" b="1">
              <a:latin typeface="Calibri"/>
            </a:rPr>
            <a:t> N</a:t>
          </a:r>
          <a:r>
            <a:rPr lang="nl-NL" sz="1100" b="1" baseline="0">
              <a:latin typeface="Calibri"/>
            </a:rPr>
            <a:t> I / </a:t>
          </a:r>
          <a:r>
            <a:rPr lang="nl-NL" sz="1100" b="1" baseline="0">
              <a:latin typeface="Gigi"/>
            </a:rPr>
            <a:t>l</a:t>
          </a:r>
          <a:endParaRPr lang="nl-NL" sz="1100" b="1"/>
        </a:p>
      </xdr:txBody>
    </xdr:sp>
    <xdr:clientData/>
  </xdr:oneCellAnchor>
  <xdr:twoCellAnchor editAs="oneCell">
    <xdr:from>
      <xdr:col>4</xdr:col>
      <xdr:colOff>327660</xdr:colOff>
      <xdr:row>24</xdr:row>
      <xdr:rowOff>22860</xdr:rowOff>
    </xdr:from>
    <xdr:to>
      <xdr:col>5</xdr:col>
      <xdr:colOff>281940</xdr:colOff>
      <xdr:row>26</xdr:row>
      <xdr:rowOff>45720</xdr:rowOff>
    </xdr:to>
    <xdr:pic>
      <xdr:nvPicPr>
        <xdr:cNvPr id="12" name="Picture 2" descr="\! C = \frac{Q}{U}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6060" y="1668780"/>
          <a:ext cx="563880" cy="38862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320040</xdr:colOff>
      <xdr:row>24</xdr:row>
      <xdr:rowOff>30480</xdr:rowOff>
    </xdr:from>
    <xdr:to>
      <xdr:col>6</xdr:col>
      <xdr:colOff>144780</xdr:colOff>
      <xdr:row>26</xdr:row>
      <xdr:rowOff>53340</xdr:rowOff>
    </xdr:to>
    <xdr:pic>
      <xdr:nvPicPr>
        <xdr:cNvPr id="13" name="Picture 5" descr="C= \frac{\varepsilon A}{d}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1325"/>
        <a:stretch>
          <a:fillRect/>
        </a:stretch>
      </xdr:blipFill>
      <xdr:spPr bwMode="auto">
        <a:xfrm>
          <a:off x="3368040" y="1676400"/>
          <a:ext cx="434340" cy="38862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45720</xdr:colOff>
      <xdr:row>24</xdr:row>
      <xdr:rowOff>137160</xdr:rowOff>
    </xdr:from>
    <xdr:to>
      <xdr:col>12</xdr:col>
      <xdr:colOff>0</xdr:colOff>
      <xdr:row>24</xdr:row>
      <xdr:rowOff>144780</xdr:rowOff>
    </xdr:to>
    <xdr:cxnSp macro="">
      <xdr:nvCxnSpPr>
        <xdr:cNvPr id="14" name="Rechte verbindingslijn met pijl 13"/>
        <xdr:cNvCxnSpPr/>
      </xdr:nvCxnSpPr>
      <xdr:spPr>
        <a:xfrm>
          <a:off x="5532120" y="1783080"/>
          <a:ext cx="1783080" cy="7620"/>
        </a:xfrm>
        <a:prstGeom prst="straightConnector1">
          <a:avLst/>
        </a:prstGeom>
        <a:ln w="127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312420</xdr:colOff>
      <xdr:row>23</xdr:row>
      <xdr:rowOff>106680</xdr:rowOff>
    </xdr:from>
    <xdr:ext cx="1219693" cy="287258"/>
    <xdr:sp macro="" textlink="">
      <xdr:nvSpPr>
        <xdr:cNvPr id="15" name="Tekstvak 14"/>
        <xdr:cNvSpPr txBox="1"/>
      </xdr:nvSpPr>
      <xdr:spPr>
        <a:xfrm>
          <a:off x="5798820" y="1569720"/>
          <a:ext cx="1219693" cy="2872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</a:rPr>
            <a:t>LENGTE SPOEL = </a:t>
          </a:r>
          <a:r>
            <a:rPr lang="nl-NL" sz="1100" b="1">
              <a:latin typeface="Gigi"/>
            </a:rPr>
            <a:t>l</a:t>
          </a:r>
          <a:endParaRPr lang="nl-NL" sz="1100" b="1"/>
        </a:p>
      </xdr:txBody>
    </xdr:sp>
    <xdr:clientData/>
  </xdr:oneCellAnchor>
  <xdr:oneCellAnchor>
    <xdr:from>
      <xdr:col>9</xdr:col>
      <xdr:colOff>434340</xdr:colOff>
      <xdr:row>22</xdr:row>
      <xdr:rowOff>175260</xdr:rowOff>
    </xdr:from>
    <xdr:ext cx="1038939" cy="264560"/>
    <xdr:sp macro="" textlink="">
      <xdr:nvSpPr>
        <xdr:cNvPr id="16" name="Tekstvak 15"/>
        <xdr:cNvSpPr txBox="1"/>
      </xdr:nvSpPr>
      <xdr:spPr>
        <a:xfrm>
          <a:off x="5920740" y="1455420"/>
          <a:ext cx="10389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WINDINGEN</a:t>
          </a:r>
        </a:p>
      </xdr:txBody>
    </xdr:sp>
    <xdr:clientData/>
  </xdr:oneCellAnchor>
  <xdr:twoCellAnchor>
    <xdr:from>
      <xdr:col>9</xdr:col>
      <xdr:colOff>495300</xdr:colOff>
      <xdr:row>31</xdr:row>
      <xdr:rowOff>152400</xdr:rowOff>
    </xdr:from>
    <xdr:to>
      <xdr:col>11</xdr:col>
      <xdr:colOff>472440</xdr:colOff>
      <xdr:row>32</xdr:row>
      <xdr:rowOff>175260</xdr:rowOff>
    </xdr:to>
    <xdr:sp macro="" textlink="">
      <xdr:nvSpPr>
        <xdr:cNvPr id="17" name="Rechthoek 16"/>
        <xdr:cNvSpPr/>
      </xdr:nvSpPr>
      <xdr:spPr>
        <a:xfrm>
          <a:off x="5981700" y="3078480"/>
          <a:ext cx="1196340" cy="2057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10</xdr:col>
      <xdr:colOff>487680</xdr:colOff>
      <xdr:row>31</xdr:row>
      <xdr:rowOff>129540</xdr:rowOff>
    </xdr:from>
    <xdr:ext cx="198120" cy="302211"/>
    <xdr:sp macro="" textlink="">
      <xdr:nvSpPr>
        <xdr:cNvPr id="18" name="Tekstvak 17"/>
        <xdr:cNvSpPr txBox="1"/>
      </xdr:nvSpPr>
      <xdr:spPr>
        <a:xfrm>
          <a:off x="6583680" y="3055620"/>
          <a:ext cx="198120" cy="30221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chemeClr val="tx1"/>
              </a:solidFill>
            </a:rPr>
            <a:t>I</a:t>
          </a:r>
        </a:p>
      </xdr:txBody>
    </xdr:sp>
    <xdr:clientData/>
  </xdr:oneCellAnchor>
  <xdr:twoCellAnchor>
    <xdr:from>
      <xdr:col>10</xdr:col>
      <xdr:colOff>198120</xdr:colOff>
      <xdr:row>32</xdr:row>
      <xdr:rowOff>97766</xdr:rowOff>
    </xdr:from>
    <xdr:to>
      <xdr:col>10</xdr:col>
      <xdr:colOff>541020</xdr:colOff>
      <xdr:row>32</xdr:row>
      <xdr:rowOff>99060</xdr:rowOff>
    </xdr:to>
    <xdr:cxnSp macro="">
      <xdr:nvCxnSpPr>
        <xdr:cNvPr id="19" name="Rechte verbindingslijn met pijl 18"/>
        <xdr:cNvCxnSpPr/>
      </xdr:nvCxnSpPr>
      <xdr:spPr>
        <a:xfrm flipH="1">
          <a:off x="6294120" y="3206726"/>
          <a:ext cx="342900" cy="1294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480060</xdr:colOff>
      <xdr:row>79</xdr:row>
      <xdr:rowOff>60960</xdr:rowOff>
    </xdr:from>
    <xdr:to>
      <xdr:col>6</xdr:col>
      <xdr:colOff>22860</xdr:colOff>
      <xdr:row>81</xdr:row>
      <xdr:rowOff>99060</xdr:rowOff>
    </xdr:to>
    <xdr:pic>
      <xdr:nvPicPr>
        <xdr:cNvPr id="20" name="Picture 6" descr="I = \frac{\operatorname{d}Q}{\operatorname{d}t} = C\frac{\operatorname{d}U}{\operatorname{d}t}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08860" y="9707880"/>
          <a:ext cx="1371600" cy="4038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251460</xdr:colOff>
      <xdr:row>81</xdr:row>
      <xdr:rowOff>53340</xdr:rowOff>
    </xdr:from>
    <xdr:to>
      <xdr:col>9</xdr:col>
      <xdr:colOff>190500</xdr:colOff>
      <xdr:row>83</xdr:row>
      <xdr:rowOff>76200</xdr:rowOff>
    </xdr:to>
    <xdr:pic>
      <xdr:nvPicPr>
        <xdr:cNvPr id="21" name="Picture 7" descr="U_\mathrm{ind} = -L \frac{dI}{dt} = -N \frac{d\mathit{\Phi}_\mathrm{b}}{dt}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72093"/>
        <a:stretch>
          <a:fillRect/>
        </a:stretch>
      </xdr:blipFill>
      <xdr:spPr bwMode="auto">
        <a:xfrm>
          <a:off x="5128260" y="10066020"/>
          <a:ext cx="548640" cy="38862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182880</xdr:colOff>
      <xdr:row>81</xdr:row>
      <xdr:rowOff>45720</xdr:rowOff>
    </xdr:from>
    <xdr:to>
      <xdr:col>10</xdr:col>
      <xdr:colOff>213360</xdr:colOff>
      <xdr:row>83</xdr:row>
      <xdr:rowOff>60960</xdr:rowOff>
    </xdr:to>
    <xdr:pic>
      <xdr:nvPicPr>
        <xdr:cNvPr id="22" name="Picture 7" descr="U_\mathrm{ind} = -L \frac{dI}{dt} = -N \frac{d\mathit{\Phi}_\mathrm{b}}{dt}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7442" t="1961"/>
        <a:stretch>
          <a:fillRect/>
        </a:stretch>
      </xdr:blipFill>
      <xdr:spPr bwMode="auto">
        <a:xfrm>
          <a:off x="5669280" y="10058400"/>
          <a:ext cx="640080" cy="3810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</xdr:col>
      <xdr:colOff>289560</xdr:colOff>
      <xdr:row>85</xdr:row>
      <xdr:rowOff>30480</xdr:rowOff>
    </xdr:from>
    <xdr:to>
      <xdr:col>10</xdr:col>
      <xdr:colOff>160020</xdr:colOff>
      <xdr:row>87</xdr:row>
      <xdr:rowOff>53340</xdr:rowOff>
    </xdr:to>
    <xdr:pic>
      <xdr:nvPicPr>
        <xdr:cNvPr id="23" name="Picture 7" descr="U_\mathrm{ind} = -L \frac{dI}{dt} = -N \frac{d\mathit{\Phi}_\mathrm{b}}{dt}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44573"/>
        <a:stretch>
          <a:fillRect/>
        </a:stretch>
      </xdr:blipFill>
      <xdr:spPr bwMode="auto">
        <a:xfrm>
          <a:off x="5166360" y="10774680"/>
          <a:ext cx="1089660" cy="38862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289560</xdr:colOff>
      <xdr:row>89</xdr:row>
      <xdr:rowOff>76200</xdr:rowOff>
    </xdr:from>
    <xdr:to>
      <xdr:col>10</xdr:col>
      <xdr:colOff>76200</xdr:colOff>
      <xdr:row>91</xdr:row>
      <xdr:rowOff>99060</xdr:rowOff>
    </xdr:to>
    <xdr:pic>
      <xdr:nvPicPr>
        <xdr:cNvPr id="24" name="Picture 7" descr="U_\mathrm{ind} = -L \frac{dI}{dt} = -N \frac{d\mathit{\Phi}_\mathrm{b}}{dt}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35659" r="44186"/>
        <a:stretch>
          <a:fillRect/>
        </a:stretch>
      </xdr:blipFill>
      <xdr:spPr bwMode="auto">
        <a:xfrm>
          <a:off x="5775960" y="11551920"/>
          <a:ext cx="396240" cy="38862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487680</xdr:colOff>
      <xdr:row>68</xdr:row>
      <xdr:rowOff>137160</xdr:rowOff>
    </xdr:from>
    <xdr:to>
      <xdr:col>3</xdr:col>
      <xdr:colOff>434340</xdr:colOff>
      <xdr:row>70</xdr:row>
      <xdr:rowOff>45720</xdr:rowOff>
    </xdr:to>
    <xdr:pic>
      <xdr:nvPicPr>
        <xdr:cNvPr id="44" name="Afbeelding 4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819" t="26665" r="51907" b="43338"/>
        <a:stretch>
          <a:fillRect/>
        </a:stretch>
      </xdr:blipFill>
      <xdr:spPr>
        <a:xfrm>
          <a:off x="1897380" y="5189220"/>
          <a:ext cx="815340" cy="274320"/>
        </a:xfrm>
        <a:prstGeom prst="rect">
          <a:avLst/>
        </a:prstGeom>
      </xdr:spPr>
    </xdr:pic>
    <xdr:clientData/>
  </xdr:twoCellAnchor>
  <xdr:twoCellAnchor>
    <xdr:from>
      <xdr:col>3</xdr:col>
      <xdr:colOff>365760</xdr:colOff>
      <xdr:row>69</xdr:row>
      <xdr:rowOff>167640</xdr:rowOff>
    </xdr:from>
    <xdr:to>
      <xdr:col>3</xdr:col>
      <xdr:colOff>548640</xdr:colOff>
      <xdr:row>69</xdr:row>
      <xdr:rowOff>167640</xdr:rowOff>
    </xdr:to>
    <xdr:cxnSp macro="">
      <xdr:nvCxnSpPr>
        <xdr:cNvPr id="45" name="Rechte verbindingslijn 44"/>
        <xdr:cNvCxnSpPr/>
      </xdr:nvCxnSpPr>
      <xdr:spPr>
        <a:xfrm>
          <a:off x="2644140" y="540258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69</xdr:row>
      <xdr:rowOff>160020</xdr:rowOff>
    </xdr:from>
    <xdr:to>
      <xdr:col>2</xdr:col>
      <xdr:colOff>525780</xdr:colOff>
      <xdr:row>69</xdr:row>
      <xdr:rowOff>160020</xdr:rowOff>
    </xdr:to>
    <xdr:cxnSp macro="">
      <xdr:nvCxnSpPr>
        <xdr:cNvPr id="46" name="Rechte verbindingslijn 45"/>
        <xdr:cNvCxnSpPr/>
      </xdr:nvCxnSpPr>
      <xdr:spPr>
        <a:xfrm>
          <a:off x="1752600" y="539496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144780</xdr:colOff>
      <xdr:row>67</xdr:row>
      <xdr:rowOff>83820</xdr:rowOff>
    </xdr:from>
    <xdr:to>
      <xdr:col>3</xdr:col>
      <xdr:colOff>327660</xdr:colOff>
      <xdr:row>67</xdr:row>
      <xdr:rowOff>83820</xdr:rowOff>
    </xdr:to>
    <xdr:cxnSp macro="">
      <xdr:nvCxnSpPr>
        <xdr:cNvPr id="47" name="Rechte verbindingslijn 46"/>
        <xdr:cNvCxnSpPr/>
      </xdr:nvCxnSpPr>
      <xdr:spPr>
        <a:xfrm>
          <a:off x="1973580" y="1229106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632460</xdr:colOff>
      <xdr:row>67</xdr:row>
      <xdr:rowOff>83820</xdr:rowOff>
    </xdr:from>
    <xdr:to>
      <xdr:col>2</xdr:col>
      <xdr:colOff>815340</xdr:colOff>
      <xdr:row>67</xdr:row>
      <xdr:rowOff>83820</xdr:rowOff>
    </xdr:to>
    <xdr:cxnSp macro="">
      <xdr:nvCxnSpPr>
        <xdr:cNvPr id="48" name="Rechte verbindingslijn 47"/>
        <xdr:cNvCxnSpPr/>
      </xdr:nvCxnSpPr>
      <xdr:spPr>
        <a:xfrm>
          <a:off x="2042160" y="495300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91440</xdr:colOff>
      <xdr:row>66</xdr:row>
      <xdr:rowOff>99060</xdr:rowOff>
    </xdr:from>
    <xdr:to>
      <xdr:col>3</xdr:col>
      <xdr:colOff>91440</xdr:colOff>
      <xdr:row>68</xdr:row>
      <xdr:rowOff>53340</xdr:rowOff>
    </xdr:to>
    <xdr:cxnSp macro="">
      <xdr:nvCxnSpPr>
        <xdr:cNvPr id="49" name="Rechte verbindingslijn 48"/>
        <xdr:cNvCxnSpPr/>
      </xdr:nvCxnSpPr>
      <xdr:spPr>
        <a:xfrm>
          <a:off x="1920240" y="12123420"/>
          <a:ext cx="0" cy="32004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129540</xdr:colOff>
      <xdr:row>66</xdr:row>
      <xdr:rowOff>99060</xdr:rowOff>
    </xdr:from>
    <xdr:to>
      <xdr:col>3</xdr:col>
      <xdr:colOff>129540</xdr:colOff>
      <xdr:row>68</xdr:row>
      <xdr:rowOff>53340</xdr:rowOff>
    </xdr:to>
    <xdr:cxnSp macro="">
      <xdr:nvCxnSpPr>
        <xdr:cNvPr id="50" name="Rechte verbindingslijn 49"/>
        <xdr:cNvCxnSpPr/>
      </xdr:nvCxnSpPr>
      <xdr:spPr>
        <a:xfrm>
          <a:off x="1958340" y="12123420"/>
          <a:ext cx="0" cy="32004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563880</xdr:colOff>
      <xdr:row>64</xdr:row>
      <xdr:rowOff>175260</xdr:rowOff>
    </xdr:from>
    <xdr:to>
      <xdr:col>3</xdr:col>
      <xdr:colOff>297180</xdr:colOff>
      <xdr:row>65</xdr:row>
      <xdr:rowOff>175260</xdr:rowOff>
    </xdr:to>
    <xdr:sp macro="" textlink="">
      <xdr:nvSpPr>
        <xdr:cNvPr id="51" name="Rechthoek 50"/>
        <xdr:cNvSpPr/>
      </xdr:nvSpPr>
      <xdr:spPr>
        <a:xfrm>
          <a:off x="1973580" y="4495800"/>
          <a:ext cx="601980" cy="18288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381000</xdr:colOff>
      <xdr:row>65</xdr:row>
      <xdr:rowOff>83820</xdr:rowOff>
    </xdr:from>
    <xdr:to>
      <xdr:col>2</xdr:col>
      <xdr:colOff>563880</xdr:colOff>
      <xdr:row>65</xdr:row>
      <xdr:rowOff>83820</xdr:rowOff>
    </xdr:to>
    <xdr:cxnSp macro="">
      <xdr:nvCxnSpPr>
        <xdr:cNvPr id="52" name="Rechte verbindingslijn 51"/>
        <xdr:cNvCxnSpPr/>
      </xdr:nvCxnSpPr>
      <xdr:spPr>
        <a:xfrm>
          <a:off x="1790700" y="458724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312420</xdr:colOff>
      <xdr:row>65</xdr:row>
      <xdr:rowOff>83820</xdr:rowOff>
    </xdr:from>
    <xdr:to>
      <xdr:col>3</xdr:col>
      <xdr:colOff>495300</xdr:colOff>
      <xdr:row>65</xdr:row>
      <xdr:rowOff>83820</xdr:rowOff>
    </xdr:to>
    <xdr:cxnSp macro="">
      <xdr:nvCxnSpPr>
        <xdr:cNvPr id="53" name="Rechte verbindingslijn 52"/>
        <xdr:cNvCxnSpPr/>
      </xdr:nvCxnSpPr>
      <xdr:spPr>
        <a:xfrm>
          <a:off x="2590800" y="458724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</xdr:colOff>
      <xdr:row>65</xdr:row>
      <xdr:rowOff>99060</xdr:rowOff>
    </xdr:from>
    <xdr:to>
      <xdr:col>5</xdr:col>
      <xdr:colOff>228600</xdr:colOff>
      <xdr:row>65</xdr:row>
      <xdr:rowOff>99060</xdr:rowOff>
    </xdr:to>
    <xdr:cxnSp macro="">
      <xdr:nvCxnSpPr>
        <xdr:cNvPr id="54" name="Rechte verbindingslijn 53"/>
        <xdr:cNvCxnSpPr/>
      </xdr:nvCxnSpPr>
      <xdr:spPr>
        <a:xfrm>
          <a:off x="3764280" y="460248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312420</xdr:colOff>
      <xdr:row>65</xdr:row>
      <xdr:rowOff>99060</xdr:rowOff>
    </xdr:from>
    <xdr:to>
      <xdr:col>6</xdr:col>
      <xdr:colOff>495300</xdr:colOff>
      <xdr:row>65</xdr:row>
      <xdr:rowOff>99060</xdr:rowOff>
    </xdr:to>
    <xdr:cxnSp macro="">
      <xdr:nvCxnSpPr>
        <xdr:cNvPr id="55" name="Rechte verbindingslijn 54"/>
        <xdr:cNvCxnSpPr/>
      </xdr:nvCxnSpPr>
      <xdr:spPr>
        <a:xfrm>
          <a:off x="4640580" y="460248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358140</xdr:colOff>
      <xdr:row>65</xdr:row>
      <xdr:rowOff>7620</xdr:rowOff>
    </xdr:from>
    <xdr:to>
      <xdr:col>5</xdr:col>
      <xdr:colOff>472440</xdr:colOff>
      <xdr:row>66</xdr:row>
      <xdr:rowOff>7620</xdr:rowOff>
    </xdr:to>
    <xdr:cxnSp macro="">
      <xdr:nvCxnSpPr>
        <xdr:cNvPr id="56" name="Rechte verbindingslijn 55"/>
        <xdr:cNvCxnSpPr/>
      </xdr:nvCxnSpPr>
      <xdr:spPr>
        <a:xfrm flipV="1">
          <a:off x="4076700" y="4511040"/>
          <a:ext cx="114300" cy="18288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556260</xdr:colOff>
      <xdr:row>65</xdr:row>
      <xdr:rowOff>0</xdr:rowOff>
    </xdr:from>
    <xdr:to>
      <xdr:col>6</xdr:col>
      <xdr:colOff>60960</xdr:colOff>
      <xdr:row>66</xdr:row>
      <xdr:rowOff>0</xdr:rowOff>
    </xdr:to>
    <xdr:cxnSp macro="">
      <xdr:nvCxnSpPr>
        <xdr:cNvPr id="57" name="Rechte verbindingslijn 56"/>
        <xdr:cNvCxnSpPr/>
      </xdr:nvCxnSpPr>
      <xdr:spPr>
        <a:xfrm flipV="1">
          <a:off x="4274820" y="4503420"/>
          <a:ext cx="114300" cy="18288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137160</xdr:colOff>
      <xdr:row>65</xdr:row>
      <xdr:rowOff>7620</xdr:rowOff>
    </xdr:from>
    <xdr:to>
      <xdr:col>6</xdr:col>
      <xdr:colOff>251460</xdr:colOff>
      <xdr:row>66</xdr:row>
      <xdr:rowOff>7620</xdr:rowOff>
    </xdr:to>
    <xdr:cxnSp macro="">
      <xdr:nvCxnSpPr>
        <xdr:cNvPr id="58" name="Rechte verbindingslijn 57"/>
        <xdr:cNvCxnSpPr/>
      </xdr:nvCxnSpPr>
      <xdr:spPr>
        <a:xfrm flipV="1">
          <a:off x="4465320" y="4511040"/>
          <a:ext cx="114300" cy="18288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281940</xdr:colOff>
      <xdr:row>65</xdr:row>
      <xdr:rowOff>7620</xdr:rowOff>
    </xdr:from>
    <xdr:to>
      <xdr:col>5</xdr:col>
      <xdr:colOff>358140</xdr:colOff>
      <xdr:row>66</xdr:row>
      <xdr:rowOff>0</xdr:rowOff>
    </xdr:to>
    <xdr:cxnSp macro="">
      <xdr:nvCxnSpPr>
        <xdr:cNvPr id="59" name="Rechte verbindingslijn 58"/>
        <xdr:cNvCxnSpPr/>
      </xdr:nvCxnSpPr>
      <xdr:spPr>
        <a:xfrm flipH="1" flipV="1">
          <a:off x="4000500" y="4511040"/>
          <a:ext cx="76200" cy="17526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480060</xdr:colOff>
      <xdr:row>65</xdr:row>
      <xdr:rowOff>15240</xdr:rowOff>
    </xdr:from>
    <xdr:to>
      <xdr:col>5</xdr:col>
      <xdr:colOff>556260</xdr:colOff>
      <xdr:row>66</xdr:row>
      <xdr:rowOff>7620</xdr:rowOff>
    </xdr:to>
    <xdr:cxnSp macro="">
      <xdr:nvCxnSpPr>
        <xdr:cNvPr id="60" name="Rechte verbindingslijn 59"/>
        <xdr:cNvCxnSpPr/>
      </xdr:nvCxnSpPr>
      <xdr:spPr>
        <a:xfrm flipH="1" flipV="1">
          <a:off x="4198620" y="4518660"/>
          <a:ext cx="76200" cy="17526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60960</xdr:colOff>
      <xdr:row>65</xdr:row>
      <xdr:rowOff>7620</xdr:rowOff>
    </xdr:from>
    <xdr:to>
      <xdr:col>6</xdr:col>
      <xdr:colOff>137160</xdr:colOff>
      <xdr:row>66</xdr:row>
      <xdr:rowOff>0</xdr:rowOff>
    </xdr:to>
    <xdr:cxnSp macro="">
      <xdr:nvCxnSpPr>
        <xdr:cNvPr id="61" name="Rechte verbindingslijn 60"/>
        <xdr:cNvCxnSpPr/>
      </xdr:nvCxnSpPr>
      <xdr:spPr>
        <a:xfrm flipH="1" flipV="1">
          <a:off x="4389120" y="4511040"/>
          <a:ext cx="76200" cy="17526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251460</xdr:colOff>
      <xdr:row>65</xdr:row>
      <xdr:rowOff>0</xdr:rowOff>
    </xdr:from>
    <xdr:to>
      <xdr:col>6</xdr:col>
      <xdr:colOff>304800</xdr:colOff>
      <xdr:row>65</xdr:row>
      <xdr:rowOff>106680</xdr:rowOff>
    </xdr:to>
    <xdr:cxnSp macro="">
      <xdr:nvCxnSpPr>
        <xdr:cNvPr id="62" name="Rechte verbindingslijn 61"/>
        <xdr:cNvCxnSpPr/>
      </xdr:nvCxnSpPr>
      <xdr:spPr>
        <a:xfrm flipH="1" flipV="1">
          <a:off x="4579620" y="4503420"/>
          <a:ext cx="53340" cy="10668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236220</xdr:colOff>
      <xdr:row>65</xdr:row>
      <xdr:rowOff>15240</xdr:rowOff>
    </xdr:from>
    <xdr:to>
      <xdr:col>5</xdr:col>
      <xdr:colOff>289560</xdr:colOff>
      <xdr:row>65</xdr:row>
      <xdr:rowOff>106680</xdr:rowOff>
    </xdr:to>
    <xdr:cxnSp macro="">
      <xdr:nvCxnSpPr>
        <xdr:cNvPr id="63" name="Rechte verbindingslijn 62"/>
        <xdr:cNvCxnSpPr/>
      </xdr:nvCxnSpPr>
      <xdr:spPr>
        <a:xfrm flipV="1">
          <a:off x="3954780" y="4518660"/>
          <a:ext cx="53340" cy="9144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160023</xdr:colOff>
      <xdr:row>68</xdr:row>
      <xdr:rowOff>119791</xdr:rowOff>
    </xdr:from>
    <xdr:to>
      <xdr:col>6</xdr:col>
      <xdr:colOff>472731</xdr:colOff>
      <xdr:row>70</xdr:row>
      <xdr:rowOff>106679</xdr:rowOff>
    </xdr:to>
    <xdr:pic>
      <xdr:nvPicPr>
        <xdr:cNvPr id="64" name="il_fi" descr="http://hyperphysics.phy-astr.gsu.edu/hbase/electric/imgele/cimp10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111" t="20628" r="92698" b="55187"/>
        <a:stretch>
          <a:fillRect/>
        </a:stretch>
      </xdr:blipFill>
      <xdr:spPr bwMode="auto">
        <a:xfrm rot="16200000">
          <a:off x="4163413" y="4887021"/>
          <a:ext cx="352648" cy="92230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525780</xdr:colOff>
      <xdr:row>67</xdr:row>
      <xdr:rowOff>83820</xdr:rowOff>
    </xdr:from>
    <xdr:to>
      <xdr:col>3</xdr:col>
      <xdr:colOff>99060</xdr:colOff>
      <xdr:row>67</xdr:row>
      <xdr:rowOff>83820</xdr:rowOff>
    </xdr:to>
    <xdr:cxnSp macro="">
      <xdr:nvCxnSpPr>
        <xdr:cNvPr id="67" name="Rechte verbindingslijn 66"/>
        <xdr:cNvCxnSpPr/>
      </xdr:nvCxnSpPr>
      <xdr:spPr>
        <a:xfrm>
          <a:off x="1744980" y="12291060"/>
          <a:ext cx="18288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115</xdr:row>
      <xdr:rowOff>7620</xdr:rowOff>
    </xdr:from>
    <xdr:to>
      <xdr:col>7</xdr:col>
      <xdr:colOff>533400</xdr:colOff>
      <xdr:row>120</xdr:row>
      <xdr:rowOff>7620</xdr:rowOff>
    </xdr:to>
    <xdr:sp macro="" textlink="">
      <xdr:nvSpPr>
        <xdr:cNvPr id="68" name="Rechthoek 67"/>
        <xdr:cNvSpPr/>
      </xdr:nvSpPr>
      <xdr:spPr>
        <a:xfrm>
          <a:off x="2446020" y="18821400"/>
          <a:ext cx="2354580" cy="9144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FYSISCH SYSTEEM</a:t>
          </a:r>
        </a:p>
        <a:p>
          <a:pPr algn="ctr"/>
          <a:r>
            <a:rPr lang="nl-NL" sz="1100" b="1">
              <a:solidFill>
                <a:schemeClr val="tx1"/>
              </a:solidFill>
            </a:rPr>
            <a:t> </a:t>
          </a:r>
        </a:p>
        <a:p>
          <a:pPr algn="ctr"/>
          <a:r>
            <a:rPr lang="nl-NL" sz="1100" b="1">
              <a:solidFill>
                <a:schemeClr val="tx1"/>
              </a:solidFill>
            </a:rPr>
            <a:t>WERKELIJK MET </a:t>
          </a:r>
        </a:p>
        <a:p>
          <a:pPr algn="ctr"/>
          <a:r>
            <a:rPr lang="nl-NL" sz="1100" b="1">
              <a:solidFill>
                <a:schemeClr val="tx1"/>
              </a:solidFill>
            </a:rPr>
            <a:t>COMPONENTEN EN RELATIES</a:t>
          </a:r>
        </a:p>
      </xdr:txBody>
    </xdr:sp>
    <xdr:clientData/>
  </xdr:twoCellAnchor>
  <xdr:twoCellAnchor>
    <xdr:from>
      <xdr:col>1</xdr:col>
      <xdr:colOff>327660</xdr:colOff>
      <xdr:row>123</xdr:row>
      <xdr:rowOff>106680</xdr:rowOff>
    </xdr:from>
    <xdr:to>
      <xdr:col>5</xdr:col>
      <xdr:colOff>167640</xdr:colOff>
      <xdr:row>132</xdr:row>
      <xdr:rowOff>152400</xdr:rowOff>
    </xdr:to>
    <xdr:sp macro="" textlink="">
      <xdr:nvSpPr>
        <xdr:cNvPr id="69" name="Rechthoek 68"/>
        <xdr:cNvSpPr/>
      </xdr:nvSpPr>
      <xdr:spPr>
        <a:xfrm>
          <a:off x="937260" y="20383500"/>
          <a:ext cx="2278380" cy="169164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TIJDSDOMEIN</a:t>
          </a:r>
        </a:p>
        <a:p>
          <a:pPr algn="ctr"/>
          <a:endParaRPr lang="nl-NL" sz="1100" b="1">
            <a:solidFill>
              <a:schemeClr val="tx1"/>
            </a:solidFill>
          </a:endParaRPr>
        </a:p>
        <a:p>
          <a:pPr algn="ctr"/>
          <a:r>
            <a:rPr lang="nl-NL" sz="1100" b="1">
              <a:solidFill>
                <a:schemeClr val="tx1"/>
              </a:solidFill>
            </a:rPr>
            <a:t>GEDRAG ALS FUNCTIE VAN DE TIJD</a:t>
          </a:r>
        </a:p>
        <a:p>
          <a:pPr algn="ctr"/>
          <a:endParaRPr lang="nl-NL" sz="1100" b="1">
            <a:solidFill>
              <a:schemeClr val="tx1"/>
            </a:solidFill>
          </a:endParaRPr>
        </a:p>
        <a:p>
          <a:pPr algn="ctr"/>
          <a:r>
            <a:rPr lang="nl-NL" sz="1100" b="1">
              <a:solidFill>
                <a:schemeClr val="tx1"/>
              </a:solidFill>
            </a:rPr>
            <a:t>DIFFERENTIAAL</a:t>
          </a:r>
          <a:r>
            <a:rPr lang="nl-NL" sz="1100" b="1" baseline="0">
              <a:solidFill>
                <a:schemeClr val="tx1"/>
              </a:solidFill>
            </a:rPr>
            <a:t> VERGELIJKINGEN</a:t>
          </a:r>
        </a:p>
        <a:p>
          <a:pPr algn="ctr"/>
          <a:endParaRPr lang="nl-NL" sz="1100" b="1" baseline="0">
            <a:solidFill>
              <a:schemeClr val="tx1"/>
            </a:solidFill>
          </a:endParaRPr>
        </a:p>
        <a:p>
          <a:pPr algn="ctr"/>
          <a:r>
            <a:rPr lang="nl-NL" sz="1100" b="1" baseline="0">
              <a:solidFill>
                <a:schemeClr val="tx1"/>
              </a:solidFill>
            </a:rPr>
            <a:t>OPLOSSINGEN &amp; RESPONSIES</a:t>
          </a:r>
        </a:p>
      </xdr:txBody>
    </xdr:sp>
    <xdr:clientData/>
  </xdr:twoCellAnchor>
  <xdr:twoCellAnchor>
    <xdr:from>
      <xdr:col>6</xdr:col>
      <xdr:colOff>373380</xdr:colOff>
      <xdr:row>123</xdr:row>
      <xdr:rowOff>91440</xdr:rowOff>
    </xdr:from>
    <xdr:to>
      <xdr:col>11</xdr:col>
      <xdr:colOff>114300</xdr:colOff>
      <xdr:row>133</xdr:row>
      <xdr:rowOff>7620</xdr:rowOff>
    </xdr:to>
    <xdr:sp macro="" textlink="">
      <xdr:nvSpPr>
        <xdr:cNvPr id="70" name="Rechthoek 69"/>
        <xdr:cNvSpPr/>
      </xdr:nvSpPr>
      <xdr:spPr>
        <a:xfrm>
          <a:off x="4030980" y="20368260"/>
          <a:ext cx="2788920" cy="174498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FREQUENTIE DOMEIN</a:t>
          </a:r>
        </a:p>
        <a:p>
          <a:pPr algn="ctr"/>
          <a:endParaRPr lang="nl-NL" sz="1100" b="1">
            <a:solidFill>
              <a:schemeClr val="tx1"/>
            </a:solidFill>
          </a:endParaRPr>
        </a:p>
        <a:p>
          <a:pPr algn="ctr"/>
          <a:r>
            <a:rPr lang="nl-NL" sz="1100" b="1">
              <a:solidFill>
                <a:schemeClr val="tx1"/>
              </a:solidFill>
            </a:rPr>
            <a:t>GEDRAG ALS FUNCTIE VAN</a:t>
          </a:r>
          <a:r>
            <a:rPr lang="nl-NL" sz="1100" b="1" baseline="0">
              <a:solidFill>
                <a:schemeClr val="tx1"/>
              </a:solidFill>
            </a:rPr>
            <a:t> DE FREQUENTIE</a:t>
          </a:r>
          <a:endParaRPr lang="nl-NL" sz="1100" b="1">
            <a:solidFill>
              <a:schemeClr val="tx1"/>
            </a:solidFill>
          </a:endParaRPr>
        </a:p>
        <a:p>
          <a:pPr algn="ctr"/>
          <a:endParaRPr lang="nl-NL" sz="1100" b="1">
            <a:solidFill>
              <a:schemeClr val="tx1"/>
            </a:solidFill>
          </a:endParaRPr>
        </a:p>
        <a:p>
          <a:pPr algn="ctr"/>
          <a:r>
            <a:rPr lang="nl-NL" sz="1100" b="1">
              <a:solidFill>
                <a:schemeClr val="tx1"/>
              </a:solidFill>
            </a:rPr>
            <a:t>IMPEDANTIES EN TRANSFERFUNCTIES  </a:t>
          </a:r>
          <a:endParaRPr lang="nl-NL" sz="1100" b="1" baseline="0">
            <a:solidFill>
              <a:schemeClr val="tx1"/>
            </a:solidFill>
          </a:endParaRPr>
        </a:p>
        <a:p>
          <a:pPr algn="ctr"/>
          <a:endParaRPr lang="nl-NL" sz="1100" b="1" baseline="0">
            <a:solidFill>
              <a:schemeClr val="tx1"/>
            </a:solidFill>
          </a:endParaRPr>
        </a:p>
        <a:p>
          <a:pPr algn="ctr"/>
          <a:r>
            <a:rPr lang="nl-NL" sz="1100" b="1" baseline="0">
              <a:solidFill>
                <a:schemeClr val="tx1"/>
              </a:solidFill>
            </a:rPr>
            <a:t>VERSTERKINGSFACTOR EN FASE</a:t>
          </a:r>
        </a:p>
        <a:p>
          <a:pPr algn="ctr"/>
          <a:endParaRPr lang="nl-NL" sz="1100" b="1" baseline="0">
            <a:solidFill>
              <a:schemeClr val="tx1"/>
            </a:solidFill>
          </a:endParaRPr>
        </a:p>
        <a:p>
          <a:pPr algn="ctr"/>
          <a:r>
            <a:rPr lang="nl-NL" sz="1100" b="1" baseline="0">
              <a:solidFill>
                <a:schemeClr val="tx1"/>
              </a:solidFill>
            </a:rPr>
            <a:t>COMPLEXE REKENWIJZE</a:t>
          </a:r>
        </a:p>
      </xdr:txBody>
    </xdr:sp>
    <xdr:clientData/>
  </xdr:twoCellAnchor>
  <xdr:twoCellAnchor>
    <xdr:from>
      <xdr:col>3</xdr:col>
      <xdr:colOff>464820</xdr:colOff>
      <xdr:row>136</xdr:row>
      <xdr:rowOff>76200</xdr:rowOff>
    </xdr:from>
    <xdr:to>
      <xdr:col>8</xdr:col>
      <xdr:colOff>30480</xdr:colOff>
      <xdr:row>148</xdr:row>
      <xdr:rowOff>7620</xdr:rowOff>
    </xdr:to>
    <xdr:sp macro="" textlink="">
      <xdr:nvSpPr>
        <xdr:cNvPr id="71" name="Rechthoek 70"/>
        <xdr:cNvSpPr/>
      </xdr:nvSpPr>
      <xdr:spPr>
        <a:xfrm>
          <a:off x="2293620" y="22730460"/>
          <a:ext cx="2613660" cy="212598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100" b="1">
              <a:solidFill>
                <a:schemeClr val="tx1"/>
              </a:solidFill>
            </a:rPr>
            <a:t>CONTROL THEORY</a:t>
          </a:r>
        </a:p>
        <a:p>
          <a:pPr algn="ctr"/>
          <a:endParaRPr lang="nl-NL" sz="1100" b="1">
            <a:solidFill>
              <a:schemeClr val="tx1"/>
            </a:solidFill>
          </a:endParaRPr>
        </a:p>
        <a:p>
          <a:pPr algn="ctr"/>
          <a:r>
            <a:rPr lang="nl-NL" sz="1100" b="1">
              <a:solidFill>
                <a:schemeClr val="tx1"/>
              </a:solidFill>
            </a:rPr>
            <a:t>LAPLACE</a:t>
          </a:r>
          <a:r>
            <a:rPr lang="nl-NL" sz="1100" b="1" baseline="0">
              <a:solidFill>
                <a:schemeClr val="tx1"/>
              </a:solidFill>
            </a:rPr>
            <a:t> TRANSFORMATIES </a:t>
          </a:r>
        </a:p>
        <a:p>
          <a:pPr algn="ctr"/>
          <a:r>
            <a:rPr lang="nl-NL" sz="1100" b="1" baseline="0">
              <a:solidFill>
                <a:schemeClr val="tx1"/>
              </a:solidFill>
            </a:rPr>
            <a:t>INVERSE FUNCTIES</a:t>
          </a:r>
        </a:p>
        <a:p>
          <a:pPr algn="ctr"/>
          <a:endParaRPr lang="nl-NL" sz="1100" b="1" baseline="0">
            <a:solidFill>
              <a:schemeClr val="tx1"/>
            </a:solidFill>
          </a:endParaRPr>
        </a:p>
        <a:p>
          <a:pPr algn="ctr"/>
          <a:r>
            <a:rPr lang="nl-NL" sz="1100" b="1" baseline="0">
              <a:solidFill>
                <a:schemeClr val="tx1"/>
              </a:solidFill>
            </a:rPr>
            <a:t>DIAGRAMMEN : POLAIR, BODE, NYQUIST</a:t>
          </a:r>
        </a:p>
        <a:p>
          <a:pPr algn="ctr"/>
          <a:endParaRPr lang="nl-NL" sz="1100" b="1" baseline="0">
            <a:solidFill>
              <a:schemeClr val="tx1"/>
            </a:solidFill>
          </a:endParaRPr>
        </a:p>
        <a:p>
          <a:pPr algn="ctr"/>
          <a:r>
            <a:rPr lang="nl-NL" sz="1100" b="1" baseline="0">
              <a:solidFill>
                <a:schemeClr val="tx1"/>
              </a:solidFill>
            </a:rPr>
            <a:t>SIGNAALTHEORIE</a:t>
          </a:r>
        </a:p>
        <a:p>
          <a:pPr algn="ctr"/>
          <a:r>
            <a:rPr lang="nl-NL" sz="1100" b="1" baseline="0">
              <a:solidFill>
                <a:schemeClr val="tx1"/>
              </a:solidFill>
            </a:rPr>
            <a:t>MULTIVARIABLE CONTROL</a:t>
          </a:r>
        </a:p>
        <a:p>
          <a:pPr algn="ctr"/>
          <a:r>
            <a:rPr lang="nl-NL" sz="1100" b="1" baseline="0">
              <a:solidFill>
                <a:schemeClr val="tx1"/>
              </a:solidFill>
            </a:rPr>
            <a:t>OPTIMAL CONTROL SYSTEMS</a:t>
          </a:r>
        </a:p>
      </xdr:txBody>
    </xdr:sp>
    <xdr:clientData/>
  </xdr:twoCellAnchor>
  <xdr:twoCellAnchor>
    <xdr:from>
      <xdr:col>5</xdr:col>
      <xdr:colOff>521970</xdr:colOff>
      <xdr:row>120</xdr:row>
      <xdr:rowOff>11430</xdr:rowOff>
    </xdr:from>
    <xdr:to>
      <xdr:col>6</xdr:col>
      <xdr:colOff>91440</xdr:colOff>
      <xdr:row>136</xdr:row>
      <xdr:rowOff>91440</xdr:rowOff>
    </xdr:to>
    <xdr:sp macro="" textlink="">
      <xdr:nvSpPr>
        <xdr:cNvPr id="73" name="PIJL-LINKS en -RECHTS 72"/>
        <xdr:cNvSpPr/>
      </xdr:nvSpPr>
      <xdr:spPr>
        <a:xfrm rot="5400000">
          <a:off x="2156460" y="21153120"/>
          <a:ext cx="3006090" cy="17907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61754</xdr:colOff>
      <xdr:row>119</xdr:row>
      <xdr:rowOff>137804</xdr:rowOff>
    </xdr:from>
    <xdr:to>
      <xdr:col>7</xdr:col>
      <xdr:colOff>196057</xdr:colOff>
      <xdr:row>123</xdr:row>
      <xdr:rowOff>149183</xdr:rowOff>
    </xdr:to>
    <xdr:sp macro="" textlink="">
      <xdr:nvSpPr>
        <xdr:cNvPr id="74" name="PIJL-LINKS en -RECHTS 73"/>
        <xdr:cNvSpPr/>
      </xdr:nvSpPr>
      <xdr:spPr>
        <a:xfrm rot="3136333">
          <a:off x="4024656" y="19987402"/>
          <a:ext cx="742899" cy="134303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339437</xdr:colOff>
      <xdr:row>119</xdr:row>
      <xdr:rowOff>138461</xdr:rowOff>
    </xdr:from>
    <xdr:to>
      <xdr:col>4</xdr:col>
      <xdr:colOff>468775</xdr:colOff>
      <xdr:row>123</xdr:row>
      <xdr:rowOff>150816</xdr:rowOff>
    </xdr:to>
    <xdr:sp macro="" textlink="">
      <xdr:nvSpPr>
        <xdr:cNvPr id="75" name="PIJL-LINKS en -RECHTS 74"/>
        <xdr:cNvSpPr/>
      </xdr:nvSpPr>
      <xdr:spPr>
        <a:xfrm rot="7311149">
          <a:off x="2470568" y="19991030"/>
          <a:ext cx="743875" cy="129338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145354</xdr:colOff>
      <xdr:row>132</xdr:row>
      <xdr:rowOff>154854</xdr:rowOff>
    </xdr:from>
    <xdr:to>
      <xdr:col>7</xdr:col>
      <xdr:colOff>281855</xdr:colOff>
      <xdr:row>136</xdr:row>
      <xdr:rowOff>126804</xdr:rowOff>
    </xdr:to>
    <xdr:sp macro="" textlink="">
      <xdr:nvSpPr>
        <xdr:cNvPr id="76" name="PIJL-LINKS en -RECHTS 75"/>
        <xdr:cNvSpPr/>
      </xdr:nvSpPr>
      <xdr:spPr>
        <a:xfrm rot="7311149">
          <a:off x="4129070" y="24372758"/>
          <a:ext cx="703470" cy="136501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339081</xdr:colOff>
      <xdr:row>132</xdr:row>
      <xdr:rowOff>91057</xdr:rowOff>
    </xdr:from>
    <xdr:to>
      <xdr:col>4</xdr:col>
      <xdr:colOff>484321</xdr:colOff>
      <xdr:row>136</xdr:row>
      <xdr:rowOff>144277</xdr:rowOff>
    </xdr:to>
    <xdr:sp macro="" textlink="">
      <xdr:nvSpPr>
        <xdr:cNvPr id="77" name="PIJL-LINKS en -RECHTS 76"/>
        <xdr:cNvSpPr/>
      </xdr:nvSpPr>
      <xdr:spPr>
        <a:xfrm rot="3136333">
          <a:off x="2457731" y="22333547"/>
          <a:ext cx="784740" cy="14524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83</xdr:row>
      <xdr:rowOff>0</xdr:rowOff>
    </xdr:from>
    <xdr:to>
      <xdr:col>6</xdr:col>
      <xdr:colOff>242610</xdr:colOff>
      <xdr:row>99</xdr:row>
      <xdr:rowOff>0</xdr:rowOff>
    </xdr:to>
    <xdr:pic>
      <xdr:nvPicPr>
        <xdr:cNvPr id="2049" name="Picture 1" descr="http://www.2college.nl/tech/begrippen/condensator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5316200"/>
          <a:ext cx="3900210" cy="294894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0.0581</cdr:x>
      <cdr:y>0.04814</cdr:y>
    </cdr:from>
    <cdr:to>
      <cdr:x>0.18043</cdr:x>
      <cdr:y>0.31072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434340" y="1676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|Z| </a:t>
          </a:r>
          <a:r>
            <a:rPr lang="el-GR" sz="1100" b="1">
              <a:latin typeface="Calibri"/>
            </a:rPr>
            <a:t>Ω</a:t>
          </a:r>
          <a:endParaRPr lang="nl-NL" sz="1100" b="1"/>
        </a:p>
      </cdr:txBody>
    </cdr:sp>
  </cdr:relSizeAnchor>
  <cdr:relSizeAnchor xmlns:cdr="http://schemas.openxmlformats.org/drawingml/2006/chartDrawing">
    <cdr:from>
      <cdr:x>0.69419</cdr:x>
      <cdr:y>0.04376</cdr:y>
    </cdr:from>
    <cdr:to>
      <cdr:x>0.93272</cdr:x>
      <cdr:y>0.11379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5189220" y="152400"/>
          <a:ext cx="178308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GESTIPPELD = FASEHOEK (rad)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0.04845</cdr:x>
      <cdr:y>0.48031</cdr:y>
    </cdr:from>
    <cdr:to>
      <cdr:x>0.95052</cdr:x>
      <cdr:y>0.48031</cdr:y>
    </cdr:to>
    <cdr:sp macro="" textlink="">
      <cdr:nvSpPr>
        <cdr:cNvPr id="3" name="Rechte verbindingslijn 2"/>
        <cdr:cNvSpPr/>
      </cdr:nvSpPr>
      <cdr:spPr>
        <a:xfrm xmlns:a="http://schemas.openxmlformats.org/drawingml/2006/main" flipH="1">
          <a:off x="358140" y="1859280"/>
          <a:ext cx="6667500" cy="0"/>
        </a:xfrm>
        <a:prstGeom xmlns:a="http://schemas.openxmlformats.org/drawingml/2006/main" prst="line">
          <a:avLst/>
        </a:prstGeom>
        <a:ln xmlns:a="http://schemas.openxmlformats.org/drawingml/2006/main" w="158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0.04948</cdr:x>
      <cdr:y>0.13189</cdr:y>
    </cdr:from>
    <cdr:to>
      <cdr:x>0.95155</cdr:x>
      <cdr:y>0.13189</cdr:y>
    </cdr:to>
    <cdr:sp macro="" textlink="">
      <cdr:nvSpPr>
        <cdr:cNvPr id="4" name="Rechte verbindingslijn 3"/>
        <cdr:cNvSpPr/>
      </cdr:nvSpPr>
      <cdr:spPr>
        <a:xfrm xmlns:a="http://schemas.openxmlformats.org/drawingml/2006/main" flipH="1">
          <a:off x="365760" y="510540"/>
          <a:ext cx="6667500" cy="0"/>
        </a:xfrm>
        <a:prstGeom xmlns:a="http://schemas.openxmlformats.org/drawingml/2006/main" prst="line">
          <a:avLst/>
        </a:prstGeom>
        <a:ln xmlns:a="http://schemas.openxmlformats.org/drawingml/2006/main" w="158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0.05052</cdr:x>
      <cdr:y>0.83071</cdr:y>
    </cdr:from>
    <cdr:to>
      <cdr:x>0.95258</cdr:x>
      <cdr:y>0.83071</cdr:y>
    </cdr:to>
    <cdr:sp macro="" textlink="">
      <cdr:nvSpPr>
        <cdr:cNvPr id="5" name="Rechte verbindingslijn 4"/>
        <cdr:cNvSpPr/>
      </cdr:nvSpPr>
      <cdr:spPr>
        <a:xfrm xmlns:a="http://schemas.openxmlformats.org/drawingml/2006/main" flipH="1">
          <a:off x="373380" y="3215640"/>
          <a:ext cx="6667500" cy="0"/>
        </a:xfrm>
        <a:prstGeom xmlns:a="http://schemas.openxmlformats.org/drawingml/2006/main" prst="line">
          <a:avLst/>
        </a:prstGeom>
        <a:ln xmlns:a="http://schemas.openxmlformats.org/drawingml/2006/main" w="158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0.38235</cdr:x>
      <cdr:y>0.20238</cdr:y>
    </cdr:from>
    <cdr:to>
      <cdr:x>0.60924</cdr:x>
      <cdr:y>0.42262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693420" y="259080"/>
          <a:ext cx="41148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AMPLITUDE UIT</a:t>
          </a:r>
        </a:p>
      </cdr:txBody>
    </cdr:sp>
  </cdr:relSizeAnchor>
  <cdr:relSizeAnchor xmlns:cdr="http://schemas.openxmlformats.org/drawingml/2006/chartDrawing">
    <cdr:from>
      <cdr:x>0.05462</cdr:x>
      <cdr:y>0.77976</cdr:y>
    </cdr:from>
    <cdr:to>
      <cdr:x>0.45378</cdr:x>
      <cdr:y>1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99060" y="1066800"/>
          <a:ext cx="72390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7030A0"/>
              </a:solidFill>
            </a:rPr>
            <a:t>FASE  VERSCHUIVING</a:t>
          </a:r>
        </a:p>
      </cdr:txBody>
    </cdr:sp>
  </cdr:relSizeAnchor>
  <cdr:relSizeAnchor xmlns:cdr="http://schemas.openxmlformats.org/drawingml/2006/chartDrawing">
    <cdr:from>
      <cdr:x>0.07563</cdr:x>
      <cdr:y>0.02381</cdr:y>
    </cdr:from>
    <cdr:to>
      <cdr:x>0.30252</cdr:x>
      <cdr:y>0.24405</cdr:y>
    </cdr:to>
    <cdr:sp macro="" textlink="">
      <cdr:nvSpPr>
        <cdr:cNvPr id="4" name="Tekstvak 1"/>
        <cdr:cNvSpPr txBox="1"/>
      </cdr:nvSpPr>
      <cdr:spPr>
        <a:xfrm xmlns:a="http://schemas.openxmlformats.org/drawingml/2006/main">
          <a:off x="137160" y="30480"/>
          <a:ext cx="41148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7030A0"/>
              </a:solidFill>
            </a:rPr>
            <a:t>VERSTERKINGSFACTOR</a:t>
          </a:r>
        </a:p>
      </cdr:txBody>
    </cdr:sp>
  </cdr:relSizeAnchor>
  <cdr:relSizeAnchor xmlns:cdr="http://schemas.openxmlformats.org/drawingml/2006/chartDrawing">
    <cdr:from>
      <cdr:x>0.07983</cdr:x>
      <cdr:y>0.57143</cdr:y>
    </cdr:from>
    <cdr:to>
      <cdr:x>0.30672</cdr:x>
      <cdr:y>0.79167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144780" y="731520"/>
          <a:ext cx="41148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FASE UIT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0.22269</cdr:x>
      <cdr:y>0.06587</cdr:y>
    </cdr:from>
    <cdr:to>
      <cdr:x>0.44958</cdr:x>
      <cdr:y>0.28743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403860" y="83820"/>
          <a:ext cx="41148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AMPLITUDE IN</a:t>
          </a:r>
        </a:p>
      </cdr:txBody>
    </cdr:sp>
  </cdr:relSizeAnchor>
  <cdr:relSizeAnchor xmlns:cdr="http://schemas.openxmlformats.org/drawingml/2006/chartDrawing">
    <cdr:from>
      <cdr:x>0.10504</cdr:x>
      <cdr:y>0.67066</cdr:y>
    </cdr:from>
    <cdr:to>
      <cdr:x>0.33193</cdr:x>
      <cdr:y>0.89222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190500" y="853440"/>
          <a:ext cx="411480" cy="281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FASE  IN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15240</xdr:rowOff>
    </xdr:from>
    <xdr:to>
      <xdr:col>8</xdr:col>
      <xdr:colOff>45720</xdr:colOff>
      <xdr:row>21</xdr:row>
      <xdr:rowOff>144780</xdr:rowOff>
    </xdr:to>
    <xdr:pic>
      <xdr:nvPicPr>
        <xdr:cNvPr id="2" name="Picture 5" descr="http://3.bp.blogspot.com/_rdf-AHHTseM/TDxIt_RBFcI/AAAAAAAAAJI/_t1SE_-cMMk/s1600/horse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12520"/>
          <a:ext cx="4922520" cy="2895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45720</xdr:colOff>
      <xdr:row>6</xdr:row>
      <xdr:rowOff>45720</xdr:rowOff>
    </xdr:from>
    <xdr:to>
      <xdr:col>14</xdr:col>
      <xdr:colOff>358140</xdr:colOff>
      <xdr:row>19</xdr:row>
      <xdr:rowOff>152400</xdr:rowOff>
    </xdr:to>
    <xdr:pic>
      <xdr:nvPicPr>
        <xdr:cNvPr id="1025" name="Picture 1" descr="http://people.zeelandnet.nl/cantalou/images/courbe6a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8820"/>
        <a:stretch>
          <a:fillRect/>
        </a:stretch>
      </xdr:blipFill>
      <xdr:spPr bwMode="auto">
        <a:xfrm>
          <a:off x="4922520" y="1143000"/>
          <a:ext cx="3970020" cy="2484120"/>
        </a:xfrm>
        <a:prstGeom prst="rect">
          <a:avLst/>
        </a:prstGeom>
        <a:solidFill>
          <a:srgbClr val="FFFFAF"/>
        </a:solidFill>
      </xdr:spPr>
    </xdr:pic>
    <xdr:clientData/>
  </xdr:twoCellAnchor>
  <xdr:twoCellAnchor editAs="oneCell">
    <xdr:from>
      <xdr:col>11</xdr:col>
      <xdr:colOff>403860</xdr:colOff>
      <xdr:row>19</xdr:row>
      <xdr:rowOff>167640</xdr:rowOff>
    </xdr:from>
    <xdr:to>
      <xdr:col>14</xdr:col>
      <xdr:colOff>281940</xdr:colOff>
      <xdr:row>23</xdr:row>
      <xdr:rowOff>27909</xdr:rowOff>
    </xdr:to>
    <xdr:pic>
      <xdr:nvPicPr>
        <xdr:cNvPr id="6" name="Picture 1" descr="http://people.zeelandnet.nl/cantalou/images/courbe6a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2649" t="77948" r="29558" b="1746"/>
        <a:stretch>
          <a:fillRect/>
        </a:stretch>
      </xdr:blipFill>
      <xdr:spPr bwMode="auto">
        <a:xfrm>
          <a:off x="7109460" y="3642360"/>
          <a:ext cx="1706880" cy="637509"/>
        </a:xfrm>
        <a:prstGeom prst="rect">
          <a:avLst/>
        </a:prstGeom>
        <a:solidFill>
          <a:srgbClr val="FFFFAF"/>
        </a:solidFill>
      </xdr:spPr>
    </xdr:pic>
    <xdr:clientData/>
  </xdr:twoCellAnchor>
  <xdr:twoCellAnchor editAs="oneCell">
    <xdr:from>
      <xdr:col>6</xdr:col>
      <xdr:colOff>167640</xdr:colOff>
      <xdr:row>49</xdr:row>
      <xdr:rowOff>7620</xdr:rowOff>
    </xdr:from>
    <xdr:to>
      <xdr:col>12</xdr:col>
      <xdr:colOff>251460</xdr:colOff>
      <xdr:row>65</xdr:row>
      <xdr:rowOff>15240</xdr:rowOff>
    </xdr:to>
    <xdr:pic>
      <xdr:nvPicPr>
        <xdr:cNvPr id="7" name="Picture 2" descr="http://www.sps.ele.tue.nl/members/J.H.F.Ritzerfeld/netw-web/images/5i-infQ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25240" y="6271260"/>
          <a:ext cx="3741420" cy="2933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7620</xdr:rowOff>
    </xdr:from>
    <xdr:to>
      <xdr:col>6</xdr:col>
      <xdr:colOff>76200</xdr:colOff>
      <xdr:row>64</xdr:row>
      <xdr:rowOff>152400</xdr:rowOff>
    </xdr:to>
    <xdr:pic>
      <xdr:nvPicPr>
        <xdr:cNvPr id="8" name="Picture 3" descr="http://www.sps.ele.tue.nl/members/J.H.F.Ritzerfeld/netw-web/images/5i-infP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271260"/>
          <a:ext cx="3733800" cy="2887980"/>
        </a:xfrm>
        <a:prstGeom prst="rect">
          <a:avLst/>
        </a:prstGeom>
        <a:noFill/>
      </xdr:spPr>
    </xdr:pic>
    <xdr:clientData/>
  </xdr:twoCellAnchor>
  <xdr:oneCellAnchor>
    <xdr:from>
      <xdr:col>3</xdr:col>
      <xdr:colOff>236220</xdr:colOff>
      <xdr:row>9</xdr:row>
      <xdr:rowOff>83820</xdr:rowOff>
    </xdr:from>
    <xdr:ext cx="313676" cy="272062"/>
    <xdr:sp macro="" textlink="">
      <xdr:nvSpPr>
        <xdr:cNvPr id="9" name="Tekstvak 8"/>
        <xdr:cNvSpPr txBox="1"/>
      </xdr:nvSpPr>
      <xdr:spPr>
        <a:xfrm>
          <a:off x="2065020" y="1729740"/>
          <a:ext cx="313676" cy="272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Verdana"/>
              <a:ea typeface="Verdana"/>
              <a:cs typeface="Verdana"/>
            </a:rPr>
            <a:t>φ</a:t>
          </a:r>
          <a:endParaRPr lang="nl-NL" sz="1100" b="1"/>
        </a:p>
      </xdr:txBody>
    </xdr:sp>
    <xdr:clientData/>
  </xdr:oneCellAnchor>
  <xdr:oneCellAnchor>
    <xdr:from>
      <xdr:col>0</xdr:col>
      <xdr:colOff>0</xdr:colOff>
      <xdr:row>15</xdr:row>
      <xdr:rowOff>114300</xdr:rowOff>
    </xdr:from>
    <xdr:ext cx="3588611" cy="787973"/>
    <xdr:sp macro="" textlink="">
      <xdr:nvSpPr>
        <xdr:cNvPr id="10" name="Tekstvak 9"/>
        <xdr:cNvSpPr txBox="1"/>
      </xdr:nvSpPr>
      <xdr:spPr>
        <a:xfrm>
          <a:off x="0" y="2857500"/>
          <a:ext cx="3588611" cy="7879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NET ALS BIJ MECHANISCHE ARBEID </a:t>
          </a:r>
        </a:p>
        <a:p>
          <a:r>
            <a:rPr lang="nl-NL" sz="1100" b="1"/>
            <a:t>W = F * L  * COS </a:t>
          </a:r>
          <a:r>
            <a:rPr lang="el-GR" sz="1100" b="1">
              <a:latin typeface="Verdana"/>
              <a:ea typeface="Verdana"/>
              <a:cs typeface="Verdana"/>
            </a:rPr>
            <a:t>φ</a:t>
          </a:r>
          <a:endParaRPr lang="nl-NL" sz="1100" b="1">
            <a:latin typeface="Verdana"/>
            <a:ea typeface="Verdana"/>
            <a:cs typeface="Verdana"/>
          </a:endParaRPr>
        </a:p>
        <a:p>
          <a:endParaRPr lang="nl-NL" sz="1100" b="1">
            <a:latin typeface="Verdana"/>
            <a:ea typeface="Verdana"/>
            <a:cs typeface="Verdana"/>
          </a:endParaRPr>
        </a:p>
        <a:p>
          <a:r>
            <a:rPr lang="nl-NL" sz="1100" b="1">
              <a:latin typeface="+mn-lt"/>
              <a:ea typeface="Verdana"/>
              <a:cs typeface="Verdana"/>
            </a:rPr>
            <a:t>ZIJDELINGSE KRACHT KOST HET PAARD TOCH INSPANNING</a:t>
          </a:r>
          <a:endParaRPr lang="nl-NL" sz="1100" b="1">
            <a:latin typeface="+mn-lt"/>
          </a:endParaRPr>
        </a:p>
      </xdr:txBody>
    </xdr:sp>
    <xdr:clientData/>
  </xdr:oneCellAnchor>
  <xdr:twoCellAnchor editAs="oneCell">
    <xdr:from>
      <xdr:col>0</xdr:col>
      <xdr:colOff>0</xdr:colOff>
      <xdr:row>67</xdr:row>
      <xdr:rowOff>38100</xdr:rowOff>
    </xdr:from>
    <xdr:to>
      <xdr:col>5</xdr:col>
      <xdr:colOff>567800</xdr:colOff>
      <xdr:row>83</xdr:row>
      <xdr:rowOff>91440</xdr:rowOff>
    </xdr:to>
    <xdr:pic>
      <xdr:nvPicPr>
        <xdr:cNvPr id="11" name="Picture 1" descr="enter image description he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153900"/>
          <a:ext cx="3615800" cy="297942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533400</xdr:colOff>
      <xdr:row>23</xdr:row>
      <xdr:rowOff>68580</xdr:rowOff>
    </xdr:from>
    <xdr:to>
      <xdr:col>14</xdr:col>
      <xdr:colOff>541020</xdr:colOff>
      <xdr:row>35</xdr:row>
      <xdr:rowOff>0</xdr:rowOff>
    </xdr:to>
    <xdr:pic>
      <xdr:nvPicPr>
        <xdr:cNvPr id="12" name="Picture 2" descr="http://inventorpro.com/wp-content/uploads/2008/07/power-triangle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81400" y="4320540"/>
          <a:ext cx="5494020" cy="21259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3007</xdr:colOff>
      <xdr:row>21</xdr:row>
      <xdr:rowOff>144779</xdr:rowOff>
    </xdr:from>
    <xdr:to>
      <xdr:col>5</xdr:col>
      <xdr:colOff>480060</xdr:colOff>
      <xdr:row>34</xdr:row>
      <xdr:rowOff>165634</xdr:rowOff>
    </xdr:to>
    <xdr:pic>
      <xdr:nvPicPr>
        <xdr:cNvPr id="13" name="Picture 3" descr="http://cr4.globalspec.com/PostImages/201203/triangle_3553CF7D-9704-2C97-D86E1DD9023EC87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2600" t="10429" r="11400" b="9509"/>
        <a:stretch>
          <a:fillRect/>
        </a:stretch>
      </xdr:blipFill>
      <xdr:spPr bwMode="auto">
        <a:xfrm>
          <a:off x="3007" y="4008119"/>
          <a:ext cx="3525053" cy="242115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601980</xdr:colOff>
      <xdr:row>67</xdr:row>
      <xdr:rowOff>45720</xdr:rowOff>
    </xdr:from>
    <xdr:to>
      <xdr:col>13</xdr:col>
      <xdr:colOff>324846</xdr:colOff>
      <xdr:row>83</xdr:row>
      <xdr:rowOff>137160</xdr:rowOff>
    </xdr:to>
    <xdr:pic>
      <xdr:nvPicPr>
        <xdr:cNvPr id="14" name="Picture 6" descr="http://newenergies.files.wordpress.com/2009/02/reactive_power.png?w=400&amp;h=28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266" b="3015"/>
        <a:stretch>
          <a:fillRect/>
        </a:stretch>
      </xdr:blipFill>
      <xdr:spPr bwMode="auto">
        <a:xfrm>
          <a:off x="3649980" y="12344400"/>
          <a:ext cx="4599666" cy="30175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68580</xdr:colOff>
      <xdr:row>31</xdr:row>
      <xdr:rowOff>114300</xdr:rowOff>
    </xdr:from>
    <xdr:ext cx="2851550" cy="264560"/>
    <xdr:sp macro="" textlink="">
      <xdr:nvSpPr>
        <xdr:cNvPr id="15" name="Tekstvak 14"/>
        <xdr:cNvSpPr txBox="1"/>
      </xdr:nvSpPr>
      <xdr:spPr>
        <a:xfrm>
          <a:off x="68580" y="5829300"/>
          <a:ext cx="28515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COS </a:t>
          </a:r>
          <a:r>
            <a:rPr lang="el-GR" sz="1100" b="1">
              <a:solidFill>
                <a:srgbClr val="C00000"/>
              </a:solidFill>
            </a:rPr>
            <a:t>φ </a:t>
          </a:r>
          <a:r>
            <a:rPr lang="nl-NL" sz="1100" b="1">
              <a:solidFill>
                <a:srgbClr val="C00000"/>
              </a:solidFill>
            </a:rPr>
            <a:t>WORDT DE WERKFACTOR GENOEMD =</a:t>
          </a:r>
        </a:p>
      </xdr:txBody>
    </xdr:sp>
    <xdr:clientData/>
  </xdr:oneCellAnchor>
  <xdr:oneCellAnchor>
    <xdr:from>
      <xdr:col>0</xdr:col>
      <xdr:colOff>464820</xdr:colOff>
      <xdr:row>26</xdr:row>
      <xdr:rowOff>15240</xdr:rowOff>
    </xdr:from>
    <xdr:ext cx="296107" cy="272062"/>
    <xdr:sp macro="" textlink="">
      <xdr:nvSpPr>
        <xdr:cNvPr id="16" name="Tekstvak 15"/>
        <xdr:cNvSpPr txBox="1"/>
      </xdr:nvSpPr>
      <xdr:spPr>
        <a:xfrm>
          <a:off x="464820" y="4815840"/>
          <a:ext cx="296107" cy="272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>
              <a:latin typeface="Verdana"/>
              <a:ea typeface="Verdana"/>
              <a:cs typeface="Verdana"/>
            </a:rPr>
            <a:t>φ</a:t>
          </a:r>
          <a:endParaRPr lang="nl-NL" sz="1100"/>
        </a:p>
      </xdr:txBody>
    </xdr:sp>
    <xdr:clientData/>
  </xdr:oneCellAnchor>
  <xdr:twoCellAnchor editAs="oneCell">
    <xdr:from>
      <xdr:col>3</xdr:col>
      <xdr:colOff>215817</xdr:colOff>
      <xdr:row>26</xdr:row>
      <xdr:rowOff>15164</xdr:rowOff>
    </xdr:from>
    <xdr:to>
      <xdr:col>5</xdr:col>
      <xdr:colOff>607421</xdr:colOff>
      <xdr:row>31</xdr:row>
      <xdr:rowOff>60960</xdr:rowOff>
    </xdr:to>
    <xdr:pic>
      <xdr:nvPicPr>
        <xdr:cNvPr id="17" name="il_fi" descr="http://www.ham-radio.nl/cursus/wisselstroom/impedantie/Impedantie%20-%20on4awn_bestanden/impeda1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44617" y="4815764"/>
          <a:ext cx="1610804" cy="960196"/>
        </a:xfrm>
        <a:prstGeom prst="rect">
          <a:avLst/>
        </a:prstGeom>
        <a:noFill/>
      </xdr:spPr>
    </xdr:pic>
    <xdr:clientData/>
  </xdr:twoCellAnchor>
  <xdr:twoCellAnchor>
    <xdr:from>
      <xdr:col>1</xdr:col>
      <xdr:colOff>91440</xdr:colOff>
      <xdr:row>9</xdr:row>
      <xdr:rowOff>22860</xdr:rowOff>
    </xdr:from>
    <xdr:to>
      <xdr:col>2</xdr:col>
      <xdr:colOff>137160</xdr:colOff>
      <xdr:row>9</xdr:row>
      <xdr:rowOff>106680</xdr:rowOff>
    </xdr:to>
    <xdr:sp macro="" textlink="">
      <xdr:nvSpPr>
        <xdr:cNvPr id="19" name="Rechthoek 18"/>
        <xdr:cNvSpPr/>
      </xdr:nvSpPr>
      <xdr:spPr>
        <a:xfrm>
          <a:off x="701040" y="1668780"/>
          <a:ext cx="655320" cy="838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</xdr:col>
      <xdr:colOff>22860</xdr:colOff>
      <xdr:row>8</xdr:row>
      <xdr:rowOff>129540</xdr:rowOff>
    </xdr:from>
    <xdr:ext cx="785471" cy="264560"/>
    <xdr:sp macro="" textlink="">
      <xdr:nvSpPr>
        <xdr:cNvPr id="18" name="Tekstvak 17"/>
        <xdr:cNvSpPr txBox="1"/>
      </xdr:nvSpPr>
      <xdr:spPr>
        <a:xfrm>
          <a:off x="632460" y="1592580"/>
          <a:ext cx="785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CARRIAGE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137160</xdr:colOff>
      <xdr:row>124</xdr:row>
      <xdr:rowOff>175260</xdr:rowOff>
    </xdr:from>
    <xdr:to>
      <xdr:col>14</xdr:col>
      <xdr:colOff>312420</xdr:colOff>
      <xdr:row>138</xdr:row>
      <xdr:rowOff>175945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29" t="58159" r="60469" b="17771"/>
        <a:stretch>
          <a:fillRect/>
        </a:stretch>
      </xdr:blipFill>
      <xdr:spPr bwMode="auto">
        <a:xfrm>
          <a:off x="1965960" y="13540740"/>
          <a:ext cx="6880860" cy="25610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457199</xdr:colOff>
      <xdr:row>102</xdr:row>
      <xdr:rowOff>76200</xdr:rowOff>
    </xdr:from>
    <xdr:to>
      <xdr:col>15</xdr:col>
      <xdr:colOff>22346</xdr:colOff>
      <xdr:row>123</xdr:row>
      <xdr:rowOff>167640</xdr:rowOff>
    </xdr:to>
    <xdr:pic>
      <xdr:nvPicPr>
        <xdr:cNvPr id="4" name="Picture 11" descr="http://www.atp.ruhr-uni-bochum.de/rt1/syscontrol/img1340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14799" y="9418320"/>
          <a:ext cx="5051547" cy="393192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259079</xdr:colOff>
      <xdr:row>139</xdr:row>
      <xdr:rowOff>28290</xdr:rowOff>
    </xdr:from>
    <xdr:to>
      <xdr:col>13</xdr:col>
      <xdr:colOff>381000</xdr:colOff>
      <xdr:row>172</xdr:row>
      <xdr:rowOff>22798</xdr:rowOff>
    </xdr:to>
    <xdr:pic>
      <xdr:nvPicPr>
        <xdr:cNvPr id="6" name="Picture 17" descr="http://upload.wikimedia.org/wikipedia/commons/0/07/Resonanc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795" t="5755" r="7477" b="1342"/>
        <a:stretch>
          <a:fillRect/>
        </a:stretch>
      </xdr:blipFill>
      <xdr:spPr bwMode="auto">
        <a:xfrm>
          <a:off x="259079" y="19977450"/>
          <a:ext cx="8046721" cy="60295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172</xdr:row>
      <xdr:rowOff>15240</xdr:rowOff>
    </xdr:from>
    <xdr:to>
      <xdr:col>7</xdr:col>
      <xdr:colOff>432107</xdr:colOff>
      <xdr:row>206</xdr:row>
      <xdr:rowOff>144780</xdr:rowOff>
    </xdr:to>
    <xdr:pic>
      <xdr:nvPicPr>
        <xdr:cNvPr id="7" name="Picture 2" descr="http://farm4.staticflickr.com/3208/3028052632_08d289e925_z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597" t="322" r="6953" b="965"/>
        <a:stretch>
          <a:fillRect/>
        </a:stretch>
      </xdr:blipFill>
      <xdr:spPr bwMode="auto">
        <a:xfrm>
          <a:off x="0" y="20878800"/>
          <a:ext cx="4699307" cy="634746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167640</xdr:colOff>
      <xdr:row>74</xdr:row>
      <xdr:rowOff>83820</xdr:rowOff>
    </xdr:from>
    <xdr:ext cx="1402079" cy="436786"/>
    <xdr:sp macro="" textlink="">
      <xdr:nvSpPr>
        <xdr:cNvPr id="8" name="Tekstvak 7"/>
        <xdr:cNvSpPr txBox="1"/>
      </xdr:nvSpPr>
      <xdr:spPr>
        <a:xfrm>
          <a:off x="5105400" y="57043320"/>
          <a:ext cx="1402079" cy="436786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baseline="0"/>
            <a:t>                     </a:t>
          </a:r>
          <a:r>
            <a:rPr lang="nl-NL" sz="1100" b="1"/>
            <a:t>1</a:t>
          </a:r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(</a:t>
          </a:r>
          <a:r>
            <a:rPr lang="el-GR" sz="1100" b="1"/>
            <a:t>τ</a:t>
          </a:r>
          <a:r>
            <a:rPr lang="nl-NL" sz="1100" b="1" baseline="-25000"/>
            <a:t>1</a:t>
          </a:r>
          <a:r>
            <a:rPr lang="nl-NL" sz="1100" b="1" baseline="0"/>
            <a:t> + </a:t>
          </a:r>
          <a:r>
            <a:rPr lang="el-GR" sz="1100" b="1" baseline="0">
              <a:latin typeface="Calibri"/>
            </a:rPr>
            <a:t>τ</a:t>
          </a:r>
          <a:r>
            <a:rPr lang="nl-NL" sz="1100" b="1" baseline="-25000">
              <a:latin typeface="Calibri"/>
            </a:rPr>
            <a:t>2</a:t>
          </a:r>
          <a:r>
            <a:rPr lang="nl-NL" sz="1100" b="1" baseline="0">
              <a:latin typeface="Calibri"/>
            </a:rPr>
            <a:t>) </a:t>
          </a:r>
          <a:r>
            <a:rPr lang="nl-NL" sz="1100" b="1" baseline="0"/>
            <a:t>s + </a:t>
          </a:r>
          <a:r>
            <a:rPr lang="el-GR" sz="1100" b="1" baseline="0">
              <a:latin typeface="Calibri"/>
            </a:rPr>
            <a:t>τ</a:t>
          </a:r>
          <a:r>
            <a:rPr lang="nl-NL" sz="1100" b="1" baseline="-25000">
              <a:latin typeface="Calibri"/>
            </a:rPr>
            <a:t>1</a:t>
          </a:r>
          <a:r>
            <a:rPr lang="el-GR" sz="1100" b="1" baseline="0">
              <a:latin typeface="Calibri"/>
            </a:rPr>
            <a:t>τ</a:t>
          </a:r>
          <a:r>
            <a:rPr lang="nl-NL" sz="1100" b="1" baseline="-25000">
              <a:latin typeface="Calibri"/>
            </a:rPr>
            <a:t>2</a:t>
          </a:r>
          <a:r>
            <a:rPr lang="nl-NL" sz="1100" b="1" baseline="0">
              <a:latin typeface="Calibri"/>
            </a:rPr>
            <a:t> s</a:t>
          </a:r>
          <a:r>
            <a:rPr lang="nl-NL" sz="1100" b="1" baseline="30000">
              <a:latin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4</xdr:col>
      <xdr:colOff>167640</xdr:colOff>
      <xdr:row>66</xdr:row>
      <xdr:rowOff>68580</xdr:rowOff>
    </xdr:from>
    <xdr:ext cx="501869" cy="436786"/>
    <xdr:sp macro="" textlink="">
      <xdr:nvSpPr>
        <xdr:cNvPr id="9" name="Tekstvak 8"/>
        <xdr:cNvSpPr txBox="1"/>
      </xdr:nvSpPr>
      <xdr:spPr>
        <a:xfrm>
          <a:off x="2606040" y="3360420"/>
          <a:ext cx="501869" cy="436786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/>
            <a:t>   </a:t>
          </a:r>
          <a:r>
            <a:rPr lang="nl-NL" sz="1100" b="1"/>
            <a:t>1</a:t>
          </a:r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</a:t>
          </a:r>
          <a:r>
            <a:rPr lang="el-GR" sz="1100" b="1"/>
            <a:t>τ</a:t>
          </a:r>
          <a:r>
            <a:rPr lang="nl-NL" sz="1100" b="1"/>
            <a:t>s</a:t>
          </a:r>
        </a:p>
      </xdr:txBody>
    </xdr:sp>
    <xdr:clientData/>
  </xdr:oneCellAnchor>
  <xdr:oneCellAnchor>
    <xdr:from>
      <xdr:col>4</xdr:col>
      <xdr:colOff>182880</xdr:colOff>
      <xdr:row>70</xdr:row>
      <xdr:rowOff>83820</xdr:rowOff>
    </xdr:from>
    <xdr:ext cx="501869" cy="436786"/>
    <xdr:sp macro="" textlink="">
      <xdr:nvSpPr>
        <xdr:cNvPr id="10" name="Tekstvak 9"/>
        <xdr:cNvSpPr txBox="1"/>
      </xdr:nvSpPr>
      <xdr:spPr>
        <a:xfrm>
          <a:off x="2621280" y="4107180"/>
          <a:ext cx="501869" cy="436786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/>
            <a:t>   </a:t>
          </a:r>
          <a:r>
            <a:rPr lang="el-GR" sz="1100" b="1" baseline="0">
              <a:latin typeface="Calibri"/>
            </a:rPr>
            <a:t>τ</a:t>
          </a:r>
          <a:r>
            <a:rPr lang="nl-NL" sz="1100" b="1" baseline="0">
              <a:latin typeface="Calibri"/>
            </a:rPr>
            <a:t>s</a:t>
          </a:r>
          <a:endParaRPr lang="nl-NL" sz="1100" b="1"/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</a:t>
          </a:r>
          <a:r>
            <a:rPr lang="el-GR" sz="1100" b="1"/>
            <a:t>τ</a:t>
          </a:r>
          <a:r>
            <a:rPr lang="nl-NL" sz="1100" b="1"/>
            <a:t>s</a:t>
          </a:r>
        </a:p>
      </xdr:txBody>
    </xdr:sp>
    <xdr:clientData/>
  </xdr:oneCellAnchor>
  <xdr:oneCellAnchor>
    <xdr:from>
      <xdr:col>4</xdr:col>
      <xdr:colOff>198120</xdr:colOff>
      <xdr:row>74</xdr:row>
      <xdr:rowOff>83820</xdr:rowOff>
    </xdr:from>
    <xdr:ext cx="549574" cy="436786"/>
    <xdr:sp macro="" textlink="">
      <xdr:nvSpPr>
        <xdr:cNvPr id="11" name="Tekstvak 10"/>
        <xdr:cNvSpPr txBox="1"/>
      </xdr:nvSpPr>
      <xdr:spPr>
        <a:xfrm>
          <a:off x="2636520" y="4838700"/>
          <a:ext cx="549574" cy="436786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/>
            <a:t>   </a:t>
          </a:r>
          <a:r>
            <a:rPr lang="nl-NL" sz="1100" b="1"/>
            <a:t>1</a:t>
          </a:r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</a:t>
          </a:r>
          <a:r>
            <a:rPr lang="el-GR" sz="1100" b="1"/>
            <a:t>τ</a:t>
          </a:r>
          <a:r>
            <a:rPr lang="nl-NL" sz="1100" b="1" baseline="-25000"/>
            <a:t>1</a:t>
          </a:r>
          <a:r>
            <a:rPr lang="nl-NL" sz="1100" b="1"/>
            <a:t>s</a:t>
          </a:r>
        </a:p>
      </xdr:txBody>
    </xdr:sp>
    <xdr:clientData/>
  </xdr:oneCellAnchor>
  <xdr:oneCellAnchor>
    <xdr:from>
      <xdr:col>5</xdr:col>
      <xdr:colOff>381000</xdr:colOff>
      <xdr:row>74</xdr:row>
      <xdr:rowOff>76200</xdr:rowOff>
    </xdr:from>
    <xdr:ext cx="549574" cy="436786"/>
    <xdr:sp macro="" textlink="">
      <xdr:nvSpPr>
        <xdr:cNvPr id="12" name="Tekstvak 11"/>
        <xdr:cNvSpPr txBox="1"/>
      </xdr:nvSpPr>
      <xdr:spPr>
        <a:xfrm>
          <a:off x="3429000" y="4831080"/>
          <a:ext cx="549574" cy="436786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/>
            <a:t>   </a:t>
          </a:r>
          <a:r>
            <a:rPr lang="nl-NL" sz="1100" b="1"/>
            <a:t>1</a:t>
          </a:r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</a:t>
          </a:r>
          <a:r>
            <a:rPr lang="el-GR" sz="1100" b="1"/>
            <a:t>τ</a:t>
          </a:r>
          <a:r>
            <a:rPr lang="nl-NL" sz="1100" b="1" baseline="-25000"/>
            <a:t>2</a:t>
          </a:r>
          <a:r>
            <a:rPr lang="nl-NL" sz="1100" b="1"/>
            <a:t>s</a:t>
          </a:r>
        </a:p>
      </xdr:txBody>
    </xdr:sp>
    <xdr:clientData/>
  </xdr:oneCellAnchor>
  <xdr:twoCellAnchor>
    <xdr:from>
      <xdr:col>3</xdr:col>
      <xdr:colOff>495300</xdr:colOff>
      <xdr:row>67</xdr:row>
      <xdr:rowOff>104093</xdr:rowOff>
    </xdr:from>
    <xdr:to>
      <xdr:col>4</xdr:col>
      <xdr:colOff>167640</xdr:colOff>
      <xdr:row>67</xdr:row>
      <xdr:rowOff>106681</xdr:rowOff>
    </xdr:to>
    <xdr:cxnSp macro="">
      <xdr:nvCxnSpPr>
        <xdr:cNvPr id="13" name="Rechte verbindingslijn met pijl 12"/>
        <xdr:cNvCxnSpPr>
          <a:endCxn id="9" idx="1"/>
        </xdr:cNvCxnSpPr>
      </xdr:nvCxnSpPr>
      <xdr:spPr>
        <a:xfrm flipV="1">
          <a:off x="2324100" y="3578813"/>
          <a:ext cx="281940" cy="2588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502920</xdr:colOff>
      <xdr:row>71</xdr:row>
      <xdr:rowOff>106680</xdr:rowOff>
    </xdr:from>
    <xdr:to>
      <xdr:col>4</xdr:col>
      <xdr:colOff>182880</xdr:colOff>
      <xdr:row>71</xdr:row>
      <xdr:rowOff>111713</xdr:rowOff>
    </xdr:to>
    <xdr:cxnSp macro="">
      <xdr:nvCxnSpPr>
        <xdr:cNvPr id="14" name="Rechte verbindingslijn met pijl 13"/>
        <xdr:cNvCxnSpPr/>
      </xdr:nvCxnSpPr>
      <xdr:spPr>
        <a:xfrm>
          <a:off x="2331720" y="2118360"/>
          <a:ext cx="2895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</xdr:colOff>
      <xdr:row>75</xdr:row>
      <xdr:rowOff>106680</xdr:rowOff>
    </xdr:from>
    <xdr:to>
      <xdr:col>5</xdr:col>
      <xdr:colOff>381000</xdr:colOff>
      <xdr:row>75</xdr:row>
      <xdr:rowOff>111713</xdr:rowOff>
    </xdr:to>
    <xdr:cxnSp macro="">
      <xdr:nvCxnSpPr>
        <xdr:cNvPr id="15" name="Rechte verbindingslijn met pijl 14"/>
        <xdr:cNvCxnSpPr/>
      </xdr:nvCxnSpPr>
      <xdr:spPr>
        <a:xfrm>
          <a:off x="3177540" y="5044440"/>
          <a:ext cx="2514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71</xdr:row>
      <xdr:rowOff>114300</xdr:rowOff>
    </xdr:from>
    <xdr:to>
      <xdr:col>5</xdr:col>
      <xdr:colOff>327660</xdr:colOff>
      <xdr:row>71</xdr:row>
      <xdr:rowOff>119333</xdr:rowOff>
    </xdr:to>
    <xdr:cxnSp macro="">
      <xdr:nvCxnSpPr>
        <xdr:cNvPr id="17" name="Rechte verbindingslijn met pijl 16"/>
        <xdr:cNvCxnSpPr/>
      </xdr:nvCxnSpPr>
      <xdr:spPr>
        <a:xfrm>
          <a:off x="3124200" y="4320540"/>
          <a:ext cx="2514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68580</xdr:colOff>
      <xdr:row>67</xdr:row>
      <xdr:rowOff>106680</xdr:rowOff>
    </xdr:from>
    <xdr:to>
      <xdr:col>5</xdr:col>
      <xdr:colOff>312420</xdr:colOff>
      <xdr:row>67</xdr:row>
      <xdr:rowOff>111713</xdr:rowOff>
    </xdr:to>
    <xdr:cxnSp macro="">
      <xdr:nvCxnSpPr>
        <xdr:cNvPr id="18" name="Rechte verbindingslijn met pijl 17"/>
        <xdr:cNvCxnSpPr/>
      </xdr:nvCxnSpPr>
      <xdr:spPr>
        <a:xfrm>
          <a:off x="3116580" y="3581400"/>
          <a:ext cx="24384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327660</xdr:colOff>
      <xdr:row>75</xdr:row>
      <xdr:rowOff>114300</xdr:rowOff>
    </xdr:from>
    <xdr:to>
      <xdr:col>6</xdr:col>
      <xdr:colOff>548640</xdr:colOff>
      <xdr:row>75</xdr:row>
      <xdr:rowOff>119333</xdr:rowOff>
    </xdr:to>
    <xdr:cxnSp macro="">
      <xdr:nvCxnSpPr>
        <xdr:cNvPr id="19" name="Rechte verbindingslijn met pijl 18"/>
        <xdr:cNvCxnSpPr/>
      </xdr:nvCxnSpPr>
      <xdr:spPr>
        <a:xfrm>
          <a:off x="3985260" y="5052060"/>
          <a:ext cx="22098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114300</xdr:colOff>
      <xdr:row>80</xdr:row>
      <xdr:rowOff>45720</xdr:rowOff>
    </xdr:from>
    <xdr:ext cx="1402080" cy="716280"/>
    <xdr:sp macro="" textlink="">
      <xdr:nvSpPr>
        <xdr:cNvPr id="20" name="Tekstvak 19"/>
        <xdr:cNvSpPr txBox="1"/>
      </xdr:nvSpPr>
      <xdr:spPr>
        <a:xfrm>
          <a:off x="2392680" y="57736740"/>
          <a:ext cx="1402080" cy="716280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baseline="0"/>
            <a:t>                 K</a:t>
          </a:r>
          <a:endParaRPr lang="nl-NL" sz="1100" b="1"/>
        </a:p>
        <a:p>
          <a:endParaRPr lang="nl-NL" sz="1100" b="1"/>
        </a:p>
        <a:p>
          <a:r>
            <a:rPr lang="nl-NL" sz="1100" b="1"/>
            <a:t>           +   2</a:t>
          </a:r>
          <a:r>
            <a:rPr lang="el-GR" sz="1100" b="1">
              <a:latin typeface="Calibri"/>
            </a:rPr>
            <a:t>β</a:t>
          </a:r>
          <a:r>
            <a:rPr lang="nl-NL" sz="1100" b="1"/>
            <a:t>    </a:t>
          </a:r>
          <a:r>
            <a:rPr lang="nl-NL" sz="1100" b="1">
              <a:latin typeface="Calibri"/>
            </a:rPr>
            <a:t>   </a:t>
          </a:r>
          <a:r>
            <a:rPr lang="nl-NL" sz="1100" b="1"/>
            <a:t>  </a:t>
          </a:r>
          <a:r>
            <a:rPr lang="el-GR" sz="1100" b="1"/>
            <a:t>+</a:t>
          </a:r>
          <a:r>
            <a:rPr lang="nl-NL" sz="1100" b="1"/>
            <a:t>   1</a:t>
          </a:r>
          <a:r>
            <a:rPr lang="nl-NL" sz="1100" b="1" baseline="0">
              <a:latin typeface="Calibri"/>
            </a:rPr>
            <a:t>                </a:t>
          </a:r>
          <a:endParaRPr lang="nl-NL" sz="1100" b="1" baseline="30000"/>
        </a:p>
      </xdr:txBody>
    </xdr:sp>
    <xdr:clientData/>
  </xdr:oneCellAnchor>
  <xdr:twoCellAnchor>
    <xdr:from>
      <xdr:col>10</xdr:col>
      <xdr:colOff>358140</xdr:colOff>
      <xdr:row>75</xdr:row>
      <xdr:rowOff>106680</xdr:rowOff>
    </xdr:from>
    <xdr:to>
      <xdr:col>11</xdr:col>
      <xdr:colOff>0</xdr:colOff>
      <xdr:row>75</xdr:row>
      <xdr:rowOff>111713</xdr:rowOff>
    </xdr:to>
    <xdr:cxnSp macro="">
      <xdr:nvCxnSpPr>
        <xdr:cNvPr id="21" name="Rechte verbindingslijn met pijl 20"/>
        <xdr:cNvCxnSpPr/>
      </xdr:nvCxnSpPr>
      <xdr:spPr>
        <a:xfrm>
          <a:off x="6515100" y="57249060"/>
          <a:ext cx="2514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541020</xdr:colOff>
      <xdr:row>75</xdr:row>
      <xdr:rowOff>114300</xdr:rowOff>
    </xdr:from>
    <xdr:to>
      <xdr:col>8</xdr:col>
      <xdr:colOff>182880</xdr:colOff>
      <xdr:row>75</xdr:row>
      <xdr:rowOff>119333</xdr:rowOff>
    </xdr:to>
    <xdr:cxnSp macro="">
      <xdr:nvCxnSpPr>
        <xdr:cNvPr id="22" name="Rechte verbindingslijn met pijl 21"/>
        <xdr:cNvCxnSpPr/>
      </xdr:nvCxnSpPr>
      <xdr:spPr>
        <a:xfrm>
          <a:off x="4869180" y="57256680"/>
          <a:ext cx="2514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75</xdr:row>
      <xdr:rowOff>121920</xdr:rowOff>
    </xdr:from>
    <xdr:to>
      <xdr:col>5</xdr:col>
      <xdr:colOff>60960</xdr:colOff>
      <xdr:row>75</xdr:row>
      <xdr:rowOff>121920</xdr:rowOff>
    </xdr:to>
    <xdr:cxnSp macro="">
      <xdr:nvCxnSpPr>
        <xdr:cNvPr id="25" name="Rechte verbindingslijn 24"/>
        <xdr:cNvCxnSpPr/>
      </xdr:nvCxnSpPr>
      <xdr:spPr>
        <a:xfrm>
          <a:off x="2705100" y="5059680"/>
          <a:ext cx="403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251460</xdr:colOff>
      <xdr:row>75</xdr:row>
      <xdr:rowOff>106680</xdr:rowOff>
    </xdr:from>
    <xdr:to>
      <xdr:col>10</xdr:col>
      <xdr:colOff>243840</xdr:colOff>
      <xdr:row>75</xdr:row>
      <xdr:rowOff>114300</xdr:rowOff>
    </xdr:to>
    <xdr:cxnSp macro="">
      <xdr:nvCxnSpPr>
        <xdr:cNvPr id="27" name="Rechte verbindingslijn 26"/>
        <xdr:cNvCxnSpPr/>
      </xdr:nvCxnSpPr>
      <xdr:spPr>
        <a:xfrm>
          <a:off x="5189220" y="57249060"/>
          <a:ext cx="1211580" cy="76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129540</xdr:colOff>
      <xdr:row>82</xdr:row>
      <xdr:rowOff>129540</xdr:rowOff>
    </xdr:from>
    <xdr:ext cx="1045927" cy="264560"/>
    <xdr:sp macro="" textlink="">
      <xdr:nvSpPr>
        <xdr:cNvPr id="28" name="Tekstvak 27"/>
        <xdr:cNvSpPr txBox="1"/>
      </xdr:nvSpPr>
      <xdr:spPr>
        <a:xfrm>
          <a:off x="2407920" y="58186320"/>
          <a:ext cx="10459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>
              <a:latin typeface="Calibri"/>
            </a:rPr>
            <a:t>  </a:t>
          </a:r>
          <a:r>
            <a:rPr lang="el-GR" sz="1100" b="1">
              <a:latin typeface="Calibri"/>
            </a:rPr>
            <a:t>ω</a:t>
          </a:r>
          <a:r>
            <a:rPr lang="nl-NL" sz="1100" b="1" baseline="-25000">
              <a:latin typeface="Calibri"/>
            </a:rPr>
            <a:t>o</a:t>
          </a:r>
          <a:r>
            <a:rPr lang="nl-NL" sz="1100" b="1" baseline="30000">
              <a:latin typeface="Calibri"/>
            </a:rPr>
            <a:t>2</a:t>
          </a:r>
          <a:r>
            <a:rPr lang="nl-NL" sz="1100" b="1">
              <a:latin typeface="Calibri"/>
            </a:rPr>
            <a:t>              </a:t>
          </a:r>
          <a:r>
            <a:rPr lang="el-GR" sz="1100" b="1">
              <a:latin typeface="Calibri"/>
            </a:rPr>
            <a:t>ω</a:t>
          </a:r>
          <a:r>
            <a:rPr lang="nl-NL" sz="1100" b="1" baseline="-25000">
              <a:latin typeface="Calibri"/>
            </a:rPr>
            <a:t>o</a:t>
          </a:r>
          <a:endParaRPr lang="nl-NL" sz="1100" b="1" baseline="-25000"/>
        </a:p>
      </xdr:txBody>
    </xdr:sp>
    <xdr:clientData/>
  </xdr:oneCellAnchor>
  <xdr:oneCellAnchor>
    <xdr:from>
      <xdr:col>4</xdr:col>
      <xdr:colOff>259080</xdr:colOff>
      <xdr:row>81</xdr:row>
      <xdr:rowOff>121920</xdr:rowOff>
    </xdr:from>
    <xdr:ext cx="1715278" cy="264560"/>
    <xdr:sp macro="" textlink="">
      <xdr:nvSpPr>
        <xdr:cNvPr id="29" name="Tekstvak 28"/>
        <xdr:cNvSpPr txBox="1"/>
      </xdr:nvSpPr>
      <xdr:spPr>
        <a:xfrm>
          <a:off x="2537460" y="57995820"/>
          <a:ext cx="17152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s</a:t>
          </a:r>
          <a:r>
            <a:rPr lang="nl-NL" sz="1100" b="1" baseline="30000">
              <a:solidFill>
                <a:schemeClr val="tx1"/>
              </a:solidFill>
              <a:latin typeface="+mn-lt"/>
              <a:ea typeface="+mn-ea"/>
              <a:cs typeface="+mn-cs"/>
            </a:rPr>
            <a:t>2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                s         </a:t>
          </a:r>
          <a:r>
            <a:rPr lang="nl-NL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</a:t>
          </a:r>
          <a:endParaRPr lang="nl-NL" sz="1100"/>
        </a:p>
      </xdr:txBody>
    </xdr:sp>
    <xdr:clientData/>
  </xdr:oneCellAnchor>
  <xdr:twoCellAnchor>
    <xdr:from>
      <xdr:col>4</xdr:col>
      <xdr:colOff>220980</xdr:colOff>
      <xdr:row>81</xdr:row>
      <xdr:rowOff>99060</xdr:rowOff>
    </xdr:from>
    <xdr:to>
      <xdr:col>6</xdr:col>
      <xdr:colOff>167640</xdr:colOff>
      <xdr:row>81</xdr:row>
      <xdr:rowOff>99060</xdr:rowOff>
    </xdr:to>
    <xdr:cxnSp macro="">
      <xdr:nvCxnSpPr>
        <xdr:cNvPr id="30" name="Rechte verbindingslijn 29"/>
        <xdr:cNvCxnSpPr/>
      </xdr:nvCxnSpPr>
      <xdr:spPr>
        <a:xfrm>
          <a:off x="2659380" y="4503420"/>
          <a:ext cx="1165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205740</xdr:colOff>
      <xdr:row>82</xdr:row>
      <xdr:rowOff>160020</xdr:rowOff>
    </xdr:from>
    <xdr:to>
      <xdr:col>4</xdr:col>
      <xdr:colOff>487680</xdr:colOff>
      <xdr:row>82</xdr:row>
      <xdr:rowOff>160020</xdr:rowOff>
    </xdr:to>
    <xdr:cxnSp macro="">
      <xdr:nvCxnSpPr>
        <xdr:cNvPr id="31" name="Rechte verbindingslijn 30"/>
        <xdr:cNvCxnSpPr/>
      </xdr:nvCxnSpPr>
      <xdr:spPr>
        <a:xfrm>
          <a:off x="2484120" y="58216800"/>
          <a:ext cx="28194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281940</xdr:colOff>
      <xdr:row>82</xdr:row>
      <xdr:rowOff>167640</xdr:rowOff>
    </xdr:from>
    <xdr:to>
      <xdr:col>5</xdr:col>
      <xdr:colOff>457200</xdr:colOff>
      <xdr:row>82</xdr:row>
      <xdr:rowOff>167640</xdr:rowOff>
    </xdr:to>
    <xdr:cxnSp macro="">
      <xdr:nvCxnSpPr>
        <xdr:cNvPr id="32" name="Rechte verbindingslijn 31"/>
        <xdr:cNvCxnSpPr/>
      </xdr:nvCxnSpPr>
      <xdr:spPr>
        <a:xfrm>
          <a:off x="3177540" y="58224420"/>
          <a:ext cx="1752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312420</xdr:colOff>
      <xdr:row>82</xdr:row>
      <xdr:rowOff>60960</xdr:rowOff>
    </xdr:from>
    <xdr:to>
      <xdr:col>6</xdr:col>
      <xdr:colOff>563880</xdr:colOff>
      <xdr:row>82</xdr:row>
      <xdr:rowOff>65993</xdr:rowOff>
    </xdr:to>
    <xdr:cxnSp macro="">
      <xdr:nvCxnSpPr>
        <xdr:cNvPr id="33" name="Rechte verbindingslijn met pijl 32"/>
        <xdr:cNvCxnSpPr/>
      </xdr:nvCxnSpPr>
      <xdr:spPr>
        <a:xfrm>
          <a:off x="3970020" y="3733800"/>
          <a:ext cx="2514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510540</xdr:colOff>
      <xdr:row>75</xdr:row>
      <xdr:rowOff>106680</xdr:rowOff>
    </xdr:from>
    <xdr:to>
      <xdr:col>4</xdr:col>
      <xdr:colOff>190500</xdr:colOff>
      <xdr:row>75</xdr:row>
      <xdr:rowOff>111713</xdr:rowOff>
    </xdr:to>
    <xdr:cxnSp macro="">
      <xdr:nvCxnSpPr>
        <xdr:cNvPr id="38" name="Rechte verbindingslijn met pijl 37"/>
        <xdr:cNvCxnSpPr/>
      </xdr:nvCxnSpPr>
      <xdr:spPr>
        <a:xfrm>
          <a:off x="2339340" y="2849880"/>
          <a:ext cx="2895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426720</xdr:colOff>
      <xdr:row>82</xdr:row>
      <xdr:rowOff>38100</xdr:rowOff>
    </xdr:from>
    <xdr:to>
      <xdr:col>4</xdr:col>
      <xdr:colOff>106680</xdr:colOff>
      <xdr:row>82</xdr:row>
      <xdr:rowOff>43133</xdr:rowOff>
    </xdr:to>
    <xdr:cxnSp macro="">
      <xdr:nvCxnSpPr>
        <xdr:cNvPr id="39" name="Rechte verbindingslijn met pijl 38"/>
        <xdr:cNvCxnSpPr/>
      </xdr:nvCxnSpPr>
      <xdr:spPr>
        <a:xfrm>
          <a:off x="2255520" y="3710940"/>
          <a:ext cx="289560" cy="5033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441960</xdr:colOff>
      <xdr:row>75</xdr:row>
      <xdr:rowOff>114300</xdr:rowOff>
    </xdr:from>
    <xdr:to>
      <xdr:col>6</xdr:col>
      <xdr:colOff>236220</xdr:colOff>
      <xdr:row>75</xdr:row>
      <xdr:rowOff>114300</xdr:rowOff>
    </xdr:to>
    <xdr:cxnSp macro="">
      <xdr:nvCxnSpPr>
        <xdr:cNvPr id="47" name="Rechte verbindingslijn 46"/>
        <xdr:cNvCxnSpPr/>
      </xdr:nvCxnSpPr>
      <xdr:spPr>
        <a:xfrm>
          <a:off x="3489960" y="5052060"/>
          <a:ext cx="403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236220</xdr:colOff>
      <xdr:row>71</xdr:row>
      <xdr:rowOff>119333</xdr:rowOff>
    </xdr:from>
    <xdr:to>
      <xdr:col>5</xdr:col>
      <xdr:colOff>30480</xdr:colOff>
      <xdr:row>71</xdr:row>
      <xdr:rowOff>119333</xdr:rowOff>
    </xdr:to>
    <xdr:cxnSp macro="">
      <xdr:nvCxnSpPr>
        <xdr:cNvPr id="49" name="Rechte verbindingslijn 48"/>
        <xdr:cNvCxnSpPr/>
      </xdr:nvCxnSpPr>
      <xdr:spPr>
        <a:xfrm>
          <a:off x="2674620" y="4325573"/>
          <a:ext cx="403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220980</xdr:colOff>
      <xdr:row>67</xdr:row>
      <xdr:rowOff>106680</xdr:rowOff>
    </xdr:from>
    <xdr:to>
      <xdr:col>5</xdr:col>
      <xdr:colOff>15240</xdr:colOff>
      <xdr:row>67</xdr:row>
      <xdr:rowOff>106680</xdr:rowOff>
    </xdr:to>
    <xdr:cxnSp macro="">
      <xdr:nvCxnSpPr>
        <xdr:cNvPr id="50" name="Rechte verbindingslijn 49"/>
        <xdr:cNvCxnSpPr/>
      </xdr:nvCxnSpPr>
      <xdr:spPr>
        <a:xfrm>
          <a:off x="2659380" y="3581400"/>
          <a:ext cx="403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381000</xdr:colOff>
      <xdr:row>152</xdr:row>
      <xdr:rowOff>68580</xdr:rowOff>
    </xdr:from>
    <xdr:ext cx="1735155" cy="953466"/>
    <xdr:sp macro="" textlink="">
      <xdr:nvSpPr>
        <xdr:cNvPr id="51" name="Tekstvak 50"/>
        <xdr:cNvSpPr txBox="1"/>
      </xdr:nvSpPr>
      <xdr:spPr>
        <a:xfrm>
          <a:off x="5867400" y="18554700"/>
          <a:ext cx="1735155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HIER WORDT DE </a:t>
          </a:r>
        </a:p>
        <a:p>
          <a:r>
            <a:rPr lang="nl-NL" sz="1100" b="1"/>
            <a:t>DEMPINGSFACTOR </a:t>
          </a:r>
        </a:p>
        <a:p>
          <a:r>
            <a:rPr lang="nl-NL" sz="1100" b="1"/>
            <a:t>NIET </a:t>
          </a:r>
          <a:r>
            <a:rPr lang="el-GR" sz="1100" b="1">
              <a:latin typeface="Calibri"/>
            </a:rPr>
            <a:t>β</a:t>
          </a:r>
          <a:r>
            <a:rPr lang="nl-NL" sz="1100" b="1">
              <a:latin typeface="Calibri"/>
            </a:rPr>
            <a:t> MAAR </a:t>
          </a:r>
          <a:r>
            <a:rPr lang="el-GR" sz="1100" b="1">
              <a:latin typeface="Calibri"/>
            </a:rPr>
            <a:t>δ</a:t>
          </a:r>
          <a:r>
            <a:rPr lang="nl-NL" sz="1100" b="1">
              <a:latin typeface="Calibri"/>
            </a:rPr>
            <a:t> GENOEMD</a:t>
          </a:r>
        </a:p>
        <a:p>
          <a:endParaRPr lang="nl-NL" sz="1100" b="1">
            <a:latin typeface="Calibri"/>
          </a:endParaRPr>
        </a:p>
        <a:p>
          <a:r>
            <a:rPr lang="nl-NL" sz="1100" b="1">
              <a:latin typeface="Calibri"/>
            </a:rPr>
            <a:t>LINEAIRE SCHALEN</a:t>
          </a:r>
          <a:endParaRPr lang="nl-NL" sz="1100" b="1"/>
        </a:p>
      </xdr:txBody>
    </xdr:sp>
    <xdr:clientData/>
  </xdr:oneCellAnchor>
  <xdr:oneCellAnchor>
    <xdr:from>
      <xdr:col>1</xdr:col>
      <xdr:colOff>198120</xdr:colOff>
      <xdr:row>183</xdr:row>
      <xdr:rowOff>76200</xdr:rowOff>
    </xdr:from>
    <xdr:ext cx="2230482" cy="264560"/>
    <xdr:sp macro="" textlink="">
      <xdr:nvSpPr>
        <xdr:cNvPr id="53" name="Tekstvak 52"/>
        <xdr:cNvSpPr txBox="1"/>
      </xdr:nvSpPr>
      <xdr:spPr>
        <a:xfrm>
          <a:off x="807720" y="24231600"/>
          <a:ext cx="22304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DUBBEL LOGARITMISCHE SCHALEN</a:t>
          </a:r>
        </a:p>
      </xdr:txBody>
    </xdr:sp>
    <xdr:clientData/>
  </xdr:oneCellAnchor>
  <xdr:oneCellAnchor>
    <xdr:from>
      <xdr:col>2</xdr:col>
      <xdr:colOff>434340</xdr:colOff>
      <xdr:row>172</xdr:row>
      <xdr:rowOff>30480</xdr:rowOff>
    </xdr:from>
    <xdr:ext cx="1809406" cy="264560"/>
    <xdr:sp macro="" textlink="">
      <xdr:nvSpPr>
        <xdr:cNvPr id="54" name="Tekstvak 53"/>
        <xdr:cNvSpPr txBox="1"/>
      </xdr:nvSpPr>
      <xdr:spPr>
        <a:xfrm>
          <a:off x="1653540" y="22174200"/>
          <a:ext cx="18094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VERSTERKINGSFACTOR (dB)</a:t>
          </a:r>
        </a:p>
      </xdr:txBody>
    </xdr:sp>
    <xdr:clientData/>
  </xdr:oneCellAnchor>
  <xdr:oneCellAnchor>
    <xdr:from>
      <xdr:col>3</xdr:col>
      <xdr:colOff>205740</xdr:colOff>
      <xdr:row>189</xdr:row>
      <xdr:rowOff>129540</xdr:rowOff>
    </xdr:from>
    <xdr:ext cx="1061509" cy="264560"/>
    <xdr:sp macro="" textlink="">
      <xdr:nvSpPr>
        <xdr:cNvPr id="55" name="Tekstvak 54"/>
        <xdr:cNvSpPr txBox="1"/>
      </xdr:nvSpPr>
      <xdr:spPr>
        <a:xfrm>
          <a:off x="2034540" y="25382220"/>
          <a:ext cx="106150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FASE VERSCHIL</a:t>
          </a:r>
        </a:p>
      </xdr:txBody>
    </xdr:sp>
    <xdr:clientData/>
  </xdr:oneCellAnchor>
  <xdr:oneCellAnchor>
    <xdr:from>
      <xdr:col>7</xdr:col>
      <xdr:colOff>426720</xdr:colOff>
      <xdr:row>116</xdr:row>
      <xdr:rowOff>129540</xdr:rowOff>
    </xdr:from>
    <xdr:ext cx="3855671" cy="953466"/>
    <xdr:sp macro="" textlink="">
      <xdr:nvSpPr>
        <xdr:cNvPr id="56" name="Tekstvak 55"/>
        <xdr:cNvSpPr txBox="1"/>
      </xdr:nvSpPr>
      <xdr:spPr>
        <a:xfrm>
          <a:off x="4693920" y="12031980"/>
          <a:ext cx="3855671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              </a:t>
          </a:r>
          <a:r>
            <a:rPr lang="nl-NL" sz="1100" b="1">
              <a:solidFill>
                <a:srgbClr val="C00000"/>
              </a:solidFill>
            </a:rPr>
            <a:t>STAPRESPONSIE 2</a:t>
          </a:r>
          <a:r>
            <a:rPr lang="nl-NL" sz="1100" b="1" baseline="30000">
              <a:solidFill>
                <a:srgbClr val="C00000"/>
              </a:solidFill>
            </a:rPr>
            <a:t>e</a:t>
          </a:r>
          <a:r>
            <a:rPr lang="nl-NL" sz="1100" b="1">
              <a:solidFill>
                <a:srgbClr val="C00000"/>
              </a:solidFill>
            </a:rPr>
            <a:t> ORDER SYSTEEM MET DEMPING</a:t>
          </a:r>
        </a:p>
        <a:p>
          <a:endParaRPr lang="nl-NL" sz="1100" b="1"/>
        </a:p>
        <a:p>
          <a:r>
            <a:rPr lang="nl-NL" sz="1100" b="1"/>
            <a:t>        IS KARAKTERISTIEK VOOR GEDEMPT MASSAVEERSYSTEEM</a:t>
          </a:r>
        </a:p>
        <a:p>
          <a:endParaRPr lang="nl-NL" sz="1100" b="1"/>
        </a:p>
        <a:p>
          <a:r>
            <a:rPr lang="nl-NL" sz="1100" b="1"/>
            <a:t>2</a:t>
          </a:r>
          <a:r>
            <a:rPr lang="nl-NL" sz="1100" b="1" baseline="30000"/>
            <a:t>e</a:t>
          </a:r>
          <a:r>
            <a:rPr lang="nl-NL" sz="1100" b="1"/>
            <a:t> ORDE OPSTART EFFECT</a:t>
          </a:r>
        </a:p>
      </xdr:txBody>
    </xdr:sp>
    <xdr:clientData/>
  </xdr:oneCellAnchor>
  <xdr:oneCellAnchor>
    <xdr:from>
      <xdr:col>8</xdr:col>
      <xdr:colOff>297180</xdr:colOff>
      <xdr:row>102</xdr:row>
      <xdr:rowOff>175260</xdr:rowOff>
    </xdr:from>
    <xdr:ext cx="259623" cy="264560"/>
    <xdr:sp macro="" textlink="">
      <xdr:nvSpPr>
        <xdr:cNvPr id="57" name="Tekstvak 56"/>
        <xdr:cNvSpPr txBox="1"/>
      </xdr:nvSpPr>
      <xdr:spPr>
        <a:xfrm>
          <a:off x="5173980" y="18341340"/>
          <a:ext cx="259623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β</a:t>
          </a:r>
          <a:endParaRPr lang="nl-NL" sz="1100" b="1"/>
        </a:p>
      </xdr:txBody>
    </xdr:sp>
    <xdr:clientData/>
  </xdr:oneCellAnchor>
  <xdr:oneCellAnchor>
    <xdr:from>
      <xdr:col>9</xdr:col>
      <xdr:colOff>106680</xdr:colOff>
      <xdr:row>114</xdr:row>
      <xdr:rowOff>22860</xdr:rowOff>
    </xdr:from>
    <xdr:ext cx="1842749" cy="264560"/>
    <xdr:sp macro="" textlink="">
      <xdr:nvSpPr>
        <xdr:cNvPr id="58" name="Tekstvak 57"/>
        <xdr:cNvSpPr txBox="1"/>
      </xdr:nvSpPr>
      <xdr:spPr>
        <a:xfrm>
          <a:off x="5593080" y="11559540"/>
          <a:ext cx="18427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KRITISCH GEDEMPT BIJ </a:t>
          </a:r>
          <a:r>
            <a:rPr lang="el-GR" sz="1100" b="1">
              <a:latin typeface="Calibri"/>
            </a:rPr>
            <a:t>β</a:t>
          </a:r>
          <a:r>
            <a:rPr lang="nl-NL" sz="1100" b="1">
              <a:latin typeface="Calibri"/>
            </a:rPr>
            <a:t> = 1</a:t>
          </a:r>
          <a:endParaRPr lang="nl-NL" sz="1100" b="1"/>
        </a:p>
      </xdr:txBody>
    </xdr:sp>
    <xdr:clientData/>
  </xdr:oneCellAnchor>
  <xdr:oneCellAnchor>
    <xdr:from>
      <xdr:col>10</xdr:col>
      <xdr:colOff>121920</xdr:colOff>
      <xdr:row>104</xdr:row>
      <xdr:rowOff>137160</xdr:rowOff>
    </xdr:from>
    <xdr:ext cx="1816844" cy="264560"/>
    <xdr:sp macro="" textlink="">
      <xdr:nvSpPr>
        <xdr:cNvPr id="59" name="Tekstvak 58"/>
        <xdr:cNvSpPr txBox="1"/>
      </xdr:nvSpPr>
      <xdr:spPr>
        <a:xfrm>
          <a:off x="6217920" y="9845040"/>
          <a:ext cx="18168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OVERSHOOT = DOORSCHOT</a:t>
          </a:r>
        </a:p>
      </xdr:txBody>
    </xdr:sp>
    <xdr:clientData/>
  </xdr:oneCellAnchor>
  <xdr:twoCellAnchor editAs="oneCell">
    <xdr:from>
      <xdr:col>0</xdr:col>
      <xdr:colOff>22860</xdr:colOff>
      <xdr:row>104</xdr:row>
      <xdr:rowOff>38100</xdr:rowOff>
    </xdr:from>
    <xdr:to>
      <xdr:col>6</xdr:col>
      <xdr:colOff>453605</xdr:colOff>
      <xdr:row>123</xdr:row>
      <xdr:rowOff>15239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" y="9745980"/>
          <a:ext cx="4088345" cy="34518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222</xdr:row>
      <xdr:rowOff>91440</xdr:rowOff>
    </xdr:from>
    <xdr:to>
      <xdr:col>8</xdr:col>
      <xdr:colOff>502920</xdr:colOff>
      <xdr:row>247</xdr:row>
      <xdr:rowOff>83412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0203120"/>
          <a:ext cx="5379720" cy="4563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358140</xdr:colOff>
      <xdr:row>171</xdr:row>
      <xdr:rowOff>160020</xdr:rowOff>
    </xdr:from>
    <xdr:to>
      <xdr:col>15</xdr:col>
      <xdr:colOff>457317</xdr:colOff>
      <xdr:row>206</xdr:row>
      <xdr:rowOff>68580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25340" y="22120860"/>
          <a:ext cx="4975977" cy="6309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525780</xdr:colOff>
      <xdr:row>66</xdr:row>
      <xdr:rowOff>68580</xdr:rowOff>
    </xdr:from>
    <xdr:ext cx="502920" cy="413926"/>
    <xdr:sp macro="" textlink="">
      <xdr:nvSpPr>
        <xdr:cNvPr id="46" name="Tekstvak 45"/>
        <xdr:cNvSpPr txBox="1"/>
      </xdr:nvSpPr>
      <xdr:spPr>
        <a:xfrm>
          <a:off x="4183380" y="3360420"/>
          <a:ext cx="502920" cy="413926"/>
        </a:xfrm>
        <a:prstGeom prst="rect">
          <a:avLst/>
        </a:prstGeom>
        <a:noFill/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nl-NL" sz="1100" b="1"/>
        </a:p>
      </xdr:txBody>
    </xdr:sp>
    <xdr:clientData/>
  </xdr:oneCellAnchor>
  <xdr:oneCellAnchor>
    <xdr:from>
      <xdr:col>9</xdr:col>
      <xdr:colOff>160020</xdr:colOff>
      <xdr:row>66</xdr:row>
      <xdr:rowOff>60960</xdr:rowOff>
    </xdr:from>
    <xdr:ext cx="501869" cy="436786"/>
    <xdr:sp macro="" textlink="">
      <xdr:nvSpPr>
        <xdr:cNvPr id="48" name="Tekstvak 47"/>
        <xdr:cNvSpPr txBox="1"/>
      </xdr:nvSpPr>
      <xdr:spPr>
        <a:xfrm>
          <a:off x="5646420" y="3352800"/>
          <a:ext cx="501869" cy="436786"/>
        </a:xfrm>
        <a:prstGeom prst="rect">
          <a:avLst/>
        </a:prstGeom>
        <a:solidFill>
          <a:schemeClr val="bg1"/>
        </a:solidFill>
        <a:ln w="1587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baseline="0"/>
            <a:t>   </a:t>
          </a:r>
          <a:r>
            <a:rPr lang="nl-NL" sz="1100" b="1"/>
            <a:t>1</a:t>
          </a:r>
        </a:p>
        <a:p>
          <a:r>
            <a:rPr lang="el-GR" sz="1100" b="1"/>
            <a:t>1</a:t>
          </a:r>
          <a:r>
            <a:rPr lang="nl-NL" sz="1100" b="1"/>
            <a:t> </a:t>
          </a:r>
          <a:r>
            <a:rPr lang="el-GR" sz="1100" b="1"/>
            <a:t>+</a:t>
          </a:r>
          <a:r>
            <a:rPr lang="nl-NL" sz="1100" b="1"/>
            <a:t> </a:t>
          </a:r>
          <a:r>
            <a:rPr lang="el-GR" sz="1100" b="1"/>
            <a:t>τ</a:t>
          </a:r>
          <a:r>
            <a:rPr lang="nl-NL" sz="1100" b="1"/>
            <a:t>s</a:t>
          </a:r>
        </a:p>
      </xdr:txBody>
    </xdr:sp>
    <xdr:clientData/>
  </xdr:oneCellAnchor>
  <xdr:twoCellAnchor>
    <xdr:from>
      <xdr:col>7</xdr:col>
      <xdr:colOff>411480</xdr:colOff>
      <xdr:row>67</xdr:row>
      <xdr:rowOff>88853</xdr:rowOff>
    </xdr:from>
    <xdr:to>
      <xdr:col>8</xdr:col>
      <xdr:colOff>83820</xdr:colOff>
      <xdr:row>67</xdr:row>
      <xdr:rowOff>91441</xdr:rowOff>
    </xdr:to>
    <xdr:cxnSp macro="">
      <xdr:nvCxnSpPr>
        <xdr:cNvPr id="60" name="Rechte verbindingslijn met pijl 59"/>
        <xdr:cNvCxnSpPr/>
      </xdr:nvCxnSpPr>
      <xdr:spPr>
        <a:xfrm flipV="1">
          <a:off x="4678680" y="3563573"/>
          <a:ext cx="281940" cy="2588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236220</xdr:colOff>
      <xdr:row>67</xdr:row>
      <xdr:rowOff>96473</xdr:rowOff>
    </xdr:from>
    <xdr:to>
      <xdr:col>6</xdr:col>
      <xdr:colOff>518160</xdr:colOff>
      <xdr:row>67</xdr:row>
      <xdr:rowOff>99061</xdr:rowOff>
    </xdr:to>
    <xdr:cxnSp macro="">
      <xdr:nvCxnSpPr>
        <xdr:cNvPr id="61" name="Rechte verbindingslijn met pijl 60"/>
        <xdr:cNvCxnSpPr/>
      </xdr:nvCxnSpPr>
      <xdr:spPr>
        <a:xfrm flipV="1">
          <a:off x="3893820" y="3571193"/>
          <a:ext cx="281940" cy="2588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213360</xdr:colOff>
      <xdr:row>67</xdr:row>
      <xdr:rowOff>106680</xdr:rowOff>
    </xdr:from>
    <xdr:to>
      <xdr:col>10</xdr:col>
      <xdr:colOff>7620</xdr:colOff>
      <xdr:row>67</xdr:row>
      <xdr:rowOff>106680</xdr:rowOff>
    </xdr:to>
    <xdr:cxnSp macro="">
      <xdr:nvCxnSpPr>
        <xdr:cNvPr id="62" name="Rechte verbindingslijn 61"/>
        <xdr:cNvCxnSpPr/>
      </xdr:nvCxnSpPr>
      <xdr:spPr>
        <a:xfrm>
          <a:off x="5699760" y="3581400"/>
          <a:ext cx="40386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342900</xdr:colOff>
      <xdr:row>104</xdr:row>
      <xdr:rowOff>91440</xdr:rowOff>
    </xdr:from>
    <xdr:ext cx="2438553" cy="264560"/>
    <xdr:sp macro="" textlink="">
      <xdr:nvSpPr>
        <xdr:cNvPr id="63" name="Tekstvak 62"/>
        <xdr:cNvSpPr txBox="1"/>
      </xdr:nvSpPr>
      <xdr:spPr>
        <a:xfrm>
          <a:off x="1562100" y="9799320"/>
          <a:ext cx="24385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POLAIR DIAGRAM 2nd</a:t>
          </a:r>
          <a:r>
            <a:rPr lang="nl-NL" sz="1100" b="1" baseline="0"/>
            <a:t> ORDER SYSTEM</a:t>
          </a:r>
          <a:endParaRPr lang="nl-NL" sz="1100" b="1"/>
        </a:p>
      </xdr:txBody>
    </xdr:sp>
    <xdr:clientData/>
  </xdr:oneCellAnchor>
  <xdr:twoCellAnchor>
    <xdr:from>
      <xdr:col>2</xdr:col>
      <xdr:colOff>198120</xdr:colOff>
      <xdr:row>106</xdr:row>
      <xdr:rowOff>137160</xdr:rowOff>
    </xdr:from>
    <xdr:to>
      <xdr:col>4</xdr:col>
      <xdr:colOff>297180</xdr:colOff>
      <xdr:row>113</xdr:row>
      <xdr:rowOff>137160</xdr:rowOff>
    </xdr:to>
    <xdr:cxnSp macro="">
      <xdr:nvCxnSpPr>
        <xdr:cNvPr id="65" name="Rechte verbindingslijn met pijl 64"/>
        <xdr:cNvCxnSpPr/>
      </xdr:nvCxnSpPr>
      <xdr:spPr>
        <a:xfrm>
          <a:off x="1417320" y="10210800"/>
          <a:ext cx="1318260" cy="1280160"/>
        </a:xfrm>
        <a:prstGeom prst="straightConnector1">
          <a:avLst/>
        </a:prstGeom>
        <a:ln w="2222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106</xdr:row>
      <xdr:rowOff>175260</xdr:rowOff>
    </xdr:from>
    <xdr:ext cx="313676" cy="272062"/>
    <xdr:sp macro="" textlink="">
      <xdr:nvSpPr>
        <xdr:cNvPr id="67" name="Tekstvak 66"/>
        <xdr:cNvSpPr txBox="1"/>
      </xdr:nvSpPr>
      <xdr:spPr>
        <a:xfrm>
          <a:off x="1828800" y="10248900"/>
          <a:ext cx="313676" cy="272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solidFill>
                <a:schemeClr val="accent1"/>
              </a:solidFill>
              <a:latin typeface="Verdana"/>
              <a:ea typeface="Verdana"/>
              <a:cs typeface="Verdana"/>
            </a:rPr>
            <a:t>φ</a:t>
          </a:r>
          <a:endParaRPr lang="nl-NL" sz="1100" b="1">
            <a:solidFill>
              <a:schemeClr val="accent1"/>
            </a:solidFill>
          </a:endParaRPr>
        </a:p>
      </xdr:txBody>
    </xdr:sp>
    <xdr:clientData/>
  </xdr:oneCellAnchor>
  <xdr:oneCellAnchor>
    <xdr:from>
      <xdr:col>3</xdr:col>
      <xdr:colOff>556260</xdr:colOff>
      <xdr:row>111</xdr:row>
      <xdr:rowOff>15240</xdr:rowOff>
    </xdr:from>
    <xdr:ext cx="435632" cy="272062"/>
    <xdr:sp macro="" textlink="">
      <xdr:nvSpPr>
        <xdr:cNvPr id="68" name="Tekstvak 67"/>
        <xdr:cNvSpPr txBox="1"/>
      </xdr:nvSpPr>
      <xdr:spPr>
        <a:xfrm>
          <a:off x="2385060" y="11003280"/>
          <a:ext cx="435632" cy="272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1"/>
              </a:solidFill>
              <a:latin typeface="Verdana"/>
              <a:ea typeface="Verdana"/>
              <a:cs typeface="Verdana"/>
            </a:rPr>
            <a:t>|Z|</a:t>
          </a:r>
          <a:endParaRPr lang="nl-NL" sz="1100" b="1">
            <a:solidFill>
              <a:schemeClr val="accent1"/>
            </a:solidFill>
          </a:endParaRPr>
        </a:p>
      </xdr:txBody>
    </xdr:sp>
    <xdr:clientData/>
  </xdr:oneCellAnchor>
  <xdr:twoCellAnchor>
    <xdr:from>
      <xdr:col>1</xdr:col>
      <xdr:colOff>83820</xdr:colOff>
      <xdr:row>103</xdr:row>
      <xdr:rowOff>68580</xdr:rowOff>
    </xdr:from>
    <xdr:to>
      <xdr:col>3</xdr:col>
      <xdr:colOff>297180</xdr:colOff>
      <xdr:row>110</xdr:row>
      <xdr:rowOff>38100</xdr:rowOff>
    </xdr:to>
    <xdr:sp macro="" textlink="">
      <xdr:nvSpPr>
        <xdr:cNvPr id="70" name="Boog 69"/>
        <xdr:cNvSpPr/>
      </xdr:nvSpPr>
      <xdr:spPr>
        <a:xfrm>
          <a:off x="693420" y="9593580"/>
          <a:ext cx="1432560" cy="1249680"/>
        </a:xfrm>
        <a:prstGeom prst="arc">
          <a:avLst>
            <a:gd name="adj1" fmla="val 21524457"/>
            <a:gd name="adj2" fmla="val 2478537"/>
          </a:avLst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</xdr:col>
      <xdr:colOff>53340</xdr:colOff>
      <xdr:row>200</xdr:row>
      <xdr:rowOff>7620</xdr:rowOff>
    </xdr:from>
    <xdr:ext cx="1629870" cy="264560"/>
    <xdr:sp macro="" textlink="">
      <xdr:nvSpPr>
        <xdr:cNvPr id="71" name="Tekstvak 70"/>
        <xdr:cNvSpPr txBox="1"/>
      </xdr:nvSpPr>
      <xdr:spPr>
        <a:xfrm>
          <a:off x="662940" y="27271980"/>
          <a:ext cx="16298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LINEAIR- LOGARITMISCH</a:t>
          </a:r>
        </a:p>
      </xdr:txBody>
    </xdr:sp>
    <xdr:clientData/>
  </xdr:oneCellAnchor>
  <xdr:oneCellAnchor>
    <xdr:from>
      <xdr:col>4</xdr:col>
      <xdr:colOff>129540</xdr:colOff>
      <xdr:row>197</xdr:row>
      <xdr:rowOff>15240</xdr:rowOff>
    </xdr:from>
    <xdr:ext cx="420500" cy="264560"/>
    <xdr:sp macro="" textlink="">
      <xdr:nvSpPr>
        <xdr:cNvPr id="72" name="Tekstvak 71"/>
        <xdr:cNvSpPr txBox="1"/>
      </xdr:nvSpPr>
      <xdr:spPr>
        <a:xfrm>
          <a:off x="2567940" y="26730960"/>
          <a:ext cx="420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-90</a:t>
          </a:r>
          <a:r>
            <a:rPr lang="nl-NL" sz="1100" b="1" baseline="30000"/>
            <a:t>o</a:t>
          </a:r>
        </a:p>
      </xdr:txBody>
    </xdr:sp>
    <xdr:clientData/>
  </xdr:oneCellAnchor>
  <xdr:oneCellAnchor>
    <xdr:from>
      <xdr:col>5</xdr:col>
      <xdr:colOff>449580</xdr:colOff>
      <xdr:row>204</xdr:row>
      <xdr:rowOff>45720</xdr:rowOff>
    </xdr:from>
    <xdr:ext cx="860620" cy="264560"/>
    <xdr:sp macro="" textlink="">
      <xdr:nvSpPr>
        <xdr:cNvPr id="73" name="Tekstvak 72"/>
        <xdr:cNvSpPr txBox="1"/>
      </xdr:nvSpPr>
      <xdr:spPr>
        <a:xfrm>
          <a:off x="3497580" y="28041600"/>
          <a:ext cx="8606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TEGENFASE</a:t>
          </a:r>
          <a:endParaRPr lang="nl-NL" sz="1100" b="1" baseline="30000"/>
        </a:p>
      </xdr:txBody>
    </xdr:sp>
    <xdr:clientData/>
  </xdr:oneCellAnchor>
  <xdr:oneCellAnchor>
    <xdr:from>
      <xdr:col>0</xdr:col>
      <xdr:colOff>76200</xdr:colOff>
      <xdr:row>188</xdr:row>
      <xdr:rowOff>91440</xdr:rowOff>
    </xdr:from>
    <xdr:ext cx="1150251" cy="264560"/>
    <xdr:sp macro="" textlink="">
      <xdr:nvSpPr>
        <xdr:cNvPr id="74" name="Tekstvak 73"/>
        <xdr:cNvSpPr txBox="1"/>
      </xdr:nvSpPr>
      <xdr:spPr>
        <a:xfrm>
          <a:off x="76200" y="25161240"/>
          <a:ext cx="11502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BODE-DIAGRAM</a:t>
          </a:r>
        </a:p>
      </xdr:txBody>
    </xdr:sp>
    <xdr:clientData/>
  </xdr:oneCellAnchor>
  <xdr:oneCellAnchor>
    <xdr:from>
      <xdr:col>5</xdr:col>
      <xdr:colOff>609300</xdr:colOff>
      <xdr:row>132</xdr:row>
      <xdr:rowOff>7816</xdr:rowOff>
    </xdr:from>
    <xdr:ext cx="264560" cy="782330"/>
    <xdr:sp macro="" textlink="">
      <xdr:nvSpPr>
        <xdr:cNvPr id="76" name="Tekstvak 75"/>
        <xdr:cNvSpPr txBox="1"/>
      </xdr:nvSpPr>
      <xdr:spPr>
        <a:xfrm rot="16200000">
          <a:off x="3398415" y="15095221"/>
          <a:ext cx="78233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INSTABIEL</a:t>
          </a:r>
        </a:p>
      </xdr:txBody>
    </xdr:sp>
    <xdr:clientData/>
  </xdr:oneCellAnchor>
  <xdr:oneCellAnchor>
    <xdr:from>
      <xdr:col>3</xdr:col>
      <xdr:colOff>563775</xdr:colOff>
      <xdr:row>134</xdr:row>
      <xdr:rowOff>144781</xdr:rowOff>
    </xdr:from>
    <xdr:ext cx="651781" cy="264560"/>
    <xdr:sp macro="" textlink="">
      <xdr:nvSpPr>
        <xdr:cNvPr id="77" name="Tekstvak 76"/>
        <xdr:cNvSpPr txBox="1"/>
      </xdr:nvSpPr>
      <xdr:spPr>
        <a:xfrm>
          <a:off x="2392575" y="15339061"/>
          <a:ext cx="6517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STABIEL</a:t>
          </a:r>
        </a:p>
      </xdr:txBody>
    </xdr:sp>
    <xdr:clientData/>
  </xdr:oneCellAnchor>
  <xdr:oneCellAnchor>
    <xdr:from>
      <xdr:col>3</xdr:col>
      <xdr:colOff>327855</xdr:colOff>
      <xdr:row>130</xdr:row>
      <xdr:rowOff>30285</xdr:rowOff>
    </xdr:from>
    <xdr:ext cx="1000402" cy="264560"/>
    <xdr:sp macro="" textlink="">
      <xdr:nvSpPr>
        <xdr:cNvPr id="78" name="Tekstvak 77"/>
        <xdr:cNvSpPr txBox="1"/>
      </xdr:nvSpPr>
      <xdr:spPr>
        <a:xfrm>
          <a:off x="2156655" y="14493045"/>
          <a:ext cx="10004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TWEE GELIJKE</a:t>
          </a:r>
        </a:p>
      </xdr:txBody>
    </xdr:sp>
    <xdr:clientData/>
  </xdr:oneCellAnchor>
  <xdr:oneCellAnchor>
    <xdr:from>
      <xdr:col>8</xdr:col>
      <xdr:colOff>304800</xdr:colOff>
      <xdr:row>173</xdr:row>
      <xdr:rowOff>15240</xdr:rowOff>
    </xdr:from>
    <xdr:ext cx="3985578" cy="264560"/>
    <xdr:sp macro="" textlink="">
      <xdr:nvSpPr>
        <xdr:cNvPr id="79" name="Tekstvak 78"/>
        <xdr:cNvSpPr txBox="1"/>
      </xdr:nvSpPr>
      <xdr:spPr>
        <a:xfrm>
          <a:off x="5181600" y="31165800"/>
          <a:ext cx="39855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BODE DIAGRAM VOOR TWEE VERSCHILLENDE 1</a:t>
          </a:r>
          <a:r>
            <a:rPr lang="nl-NL" sz="1100" b="1" baseline="30000"/>
            <a:t>e</a:t>
          </a:r>
          <a:r>
            <a:rPr lang="nl-NL" sz="1100" b="1"/>
            <a:t> ORDE IN SERIE</a:t>
          </a:r>
        </a:p>
      </xdr:txBody>
    </xdr:sp>
    <xdr:clientData/>
  </xdr:oneCellAnchor>
  <xdr:oneCellAnchor>
    <xdr:from>
      <xdr:col>10</xdr:col>
      <xdr:colOff>533400</xdr:colOff>
      <xdr:row>193</xdr:row>
      <xdr:rowOff>30480</xdr:rowOff>
    </xdr:from>
    <xdr:ext cx="1448666" cy="264560"/>
    <xdr:sp macro="" textlink="">
      <xdr:nvSpPr>
        <xdr:cNvPr id="80" name="Tekstvak 79"/>
        <xdr:cNvSpPr txBox="1"/>
      </xdr:nvSpPr>
      <xdr:spPr>
        <a:xfrm>
          <a:off x="6629400" y="26014680"/>
          <a:ext cx="14486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VOORBEELD </a:t>
          </a:r>
          <a:r>
            <a:rPr lang="el-GR" sz="1100" b="1">
              <a:latin typeface="Calibri"/>
            </a:rPr>
            <a:t>τ</a:t>
          </a:r>
          <a:r>
            <a:rPr lang="nl-NL" sz="1100" b="1" baseline="-25000">
              <a:latin typeface="Calibri"/>
            </a:rPr>
            <a:t>2</a:t>
          </a:r>
          <a:r>
            <a:rPr lang="nl-NL" sz="1100" b="1">
              <a:latin typeface="Calibri"/>
            </a:rPr>
            <a:t> = 5*</a:t>
          </a:r>
          <a:r>
            <a:rPr lang="el-GR" sz="1100" b="1">
              <a:latin typeface="Calibri"/>
            </a:rPr>
            <a:t>τ</a:t>
          </a:r>
          <a:r>
            <a:rPr lang="nl-NL" sz="1100" b="1" baseline="-25000">
              <a:latin typeface="Calibri"/>
            </a:rPr>
            <a:t>1</a:t>
          </a:r>
          <a:endParaRPr lang="nl-NL" sz="1100" b="1" baseline="-25000"/>
        </a:p>
      </xdr:txBody>
    </xdr:sp>
    <xdr:clientData/>
  </xdr:oneCellAnchor>
  <xdr:oneCellAnchor>
    <xdr:from>
      <xdr:col>10</xdr:col>
      <xdr:colOff>228600</xdr:colOff>
      <xdr:row>183</xdr:row>
      <xdr:rowOff>0</xdr:rowOff>
    </xdr:from>
    <xdr:ext cx="792718" cy="264560"/>
    <xdr:sp macro="" textlink="">
      <xdr:nvSpPr>
        <xdr:cNvPr id="81" name="Tekstvak 80"/>
        <xdr:cNvSpPr txBox="1"/>
      </xdr:nvSpPr>
      <xdr:spPr>
        <a:xfrm>
          <a:off x="6324600" y="24155400"/>
          <a:ext cx="7927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SLOPE = -1</a:t>
          </a:r>
        </a:p>
      </xdr:txBody>
    </xdr:sp>
    <xdr:clientData/>
  </xdr:oneCellAnchor>
  <xdr:oneCellAnchor>
    <xdr:from>
      <xdr:col>12</xdr:col>
      <xdr:colOff>449580</xdr:colOff>
      <xdr:row>188</xdr:row>
      <xdr:rowOff>22860</xdr:rowOff>
    </xdr:from>
    <xdr:ext cx="582147" cy="436786"/>
    <xdr:sp macro="" textlink="">
      <xdr:nvSpPr>
        <xdr:cNvPr id="82" name="Tekstvak 81"/>
        <xdr:cNvSpPr txBox="1"/>
      </xdr:nvSpPr>
      <xdr:spPr>
        <a:xfrm>
          <a:off x="7764780" y="25092660"/>
          <a:ext cx="58214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SLOPE </a:t>
          </a:r>
        </a:p>
        <a:p>
          <a:r>
            <a:rPr lang="nl-NL" sz="1100" b="1">
              <a:solidFill>
                <a:srgbClr val="C00000"/>
              </a:solidFill>
            </a:rPr>
            <a:t>= -2</a:t>
          </a:r>
        </a:p>
      </xdr:txBody>
    </xdr:sp>
    <xdr:clientData/>
  </xdr:oneCellAnchor>
  <xdr:oneCellAnchor>
    <xdr:from>
      <xdr:col>14</xdr:col>
      <xdr:colOff>518160</xdr:colOff>
      <xdr:row>204</xdr:row>
      <xdr:rowOff>45720</xdr:rowOff>
    </xdr:from>
    <xdr:ext cx="722505" cy="436786"/>
    <xdr:sp macro="" textlink="">
      <xdr:nvSpPr>
        <xdr:cNvPr id="83" name="Tekstvak 82"/>
        <xdr:cNvSpPr txBox="1"/>
      </xdr:nvSpPr>
      <xdr:spPr>
        <a:xfrm>
          <a:off x="9052560" y="28041600"/>
          <a:ext cx="72250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- 2*90</a:t>
          </a:r>
          <a:r>
            <a:rPr lang="nl-NL" sz="1100" b="1" baseline="30000">
              <a:solidFill>
                <a:srgbClr val="C00000"/>
              </a:solidFill>
            </a:rPr>
            <a:t>o</a:t>
          </a:r>
          <a:r>
            <a:rPr lang="nl-NL" sz="1100" b="1">
              <a:solidFill>
                <a:srgbClr val="C00000"/>
              </a:solidFill>
            </a:rPr>
            <a:t> =</a:t>
          </a:r>
        </a:p>
        <a:p>
          <a:r>
            <a:rPr lang="nl-NL" sz="1100" b="1">
              <a:solidFill>
                <a:srgbClr val="C00000"/>
              </a:solidFill>
            </a:rPr>
            <a:t>-180</a:t>
          </a:r>
          <a:r>
            <a:rPr lang="nl-NL" sz="1100" b="1" strike="noStrike" baseline="30000">
              <a:solidFill>
                <a:srgbClr val="C00000"/>
              </a:solidFill>
            </a:rPr>
            <a:t>o</a:t>
          </a:r>
        </a:p>
      </xdr:txBody>
    </xdr:sp>
    <xdr:clientData/>
  </xdr:oneCellAnchor>
  <xdr:twoCellAnchor>
    <xdr:from>
      <xdr:col>5</xdr:col>
      <xdr:colOff>371475</xdr:colOff>
      <xdr:row>19</xdr:row>
      <xdr:rowOff>114300</xdr:rowOff>
    </xdr:from>
    <xdr:to>
      <xdr:col>7</xdr:col>
      <xdr:colOff>352425</xdr:colOff>
      <xdr:row>22</xdr:row>
      <xdr:rowOff>133350</xdr:rowOff>
    </xdr:to>
    <xdr:sp macro="" textlink="">
      <xdr:nvSpPr>
        <xdr:cNvPr id="84" name="Rechthoek 83"/>
        <xdr:cNvSpPr/>
      </xdr:nvSpPr>
      <xdr:spPr>
        <a:xfrm>
          <a:off x="3419475" y="3406140"/>
          <a:ext cx="1200150" cy="5676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8</xdr:col>
      <xdr:colOff>28574</xdr:colOff>
      <xdr:row>19</xdr:row>
      <xdr:rowOff>104775</xdr:rowOff>
    </xdr:from>
    <xdr:to>
      <xdr:col>10</xdr:col>
      <xdr:colOff>99059</xdr:colOff>
      <xdr:row>22</xdr:row>
      <xdr:rowOff>123825</xdr:rowOff>
    </xdr:to>
    <xdr:sp macro="" textlink="">
      <xdr:nvSpPr>
        <xdr:cNvPr id="85" name="Rechthoek 84"/>
        <xdr:cNvSpPr/>
      </xdr:nvSpPr>
      <xdr:spPr>
        <a:xfrm>
          <a:off x="4905374" y="3396615"/>
          <a:ext cx="1289685" cy="5676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447674</xdr:colOff>
      <xdr:row>19</xdr:row>
      <xdr:rowOff>104775</xdr:rowOff>
    </xdr:from>
    <xdr:to>
      <xdr:col>3</xdr:col>
      <xdr:colOff>525779</xdr:colOff>
      <xdr:row>22</xdr:row>
      <xdr:rowOff>123825</xdr:rowOff>
    </xdr:to>
    <xdr:sp macro="" textlink="">
      <xdr:nvSpPr>
        <xdr:cNvPr id="86" name="Rechthoek 85"/>
        <xdr:cNvSpPr/>
      </xdr:nvSpPr>
      <xdr:spPr>
        <a:xfrm>
          <a:off x="1057274" y="3396615"/>
          <a:ext cx="1297305" cy="5676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5</xdr:col>
      <xdr:colOff>497204</xdr:colOff>
      <xdr:row>24</xdr:row>
      <xdr:rowOff>74295</xdr:rowOff>
    </xdr:from>
    <xdr:to>
      <xdr:col>8</xdr:col>
      <xdr:colOff>510539</xdr:colOff>
      <xdr:row>27</xdr:row>
      <xdr:rowOff>93345</xdr:rowOff>
    </xdr:to>
    <xdr:sp macro="" textlink="">
      <xdr:nvSpPr>
        <xdr:cNvPr id="87" name="Rechthoek 86"/>
        <xdr:cNvSpPr/>
      </xdr:nvSpPr>
      <xdr:spPr>
        <a:xfrm>
          <a:off x="3545204" y="4280535"/>
          <a:ext cx="1842135" cy="5676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379095</xdr:colOff>
      <xdr:row>20</xdr:row>
      <xdr:rowOff>114300</xdr:rowOff>
    </xdr:from>
    <xdr:to>
      <xdr:col>4</xdr:col>
      <xdr:colOff>588645</xdr:colOff>
      <xdr:row>21</xdr:row>
      <xdr:rowOff>114300</xdr:rowOff>
    </xdr:to>
    <xdr:sp macro="" textlink="">
      <xdr:nvSpPr>
        <xdr:cNvPr id="88" name="Ovaal 87"/>
        <xdr:cNvSpPr/>
      </xdr:nvSpPr>
      <xdr:spPr>
        <a:xfrm>
          <a:off x="2817495" y="3589020"/>
          <a:ext cx="209550" cy="18288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571500</xdr:colOff>
      <xdr:row>21</xdr:row>
      <xdr:rowOff>22860</xdr:rowOff>
    </xdr:from>
    <xdr:to>
      <xdr:col>1</xdr:col>
      <xdr:colOff>447674</xdr:colOff>
      <xdr:row>21</xdr:row>
      <xdr:rowOff>22860</xdr:rowOff>
    </xdr:to>
    <xdr:cxnSp macro="">
      <xdr:nvCxnSpPr>
        <xdr:cNvPr id="89" name="Rechte verbindingslijn met pijl 88"/>
        <xdr:cNvCxnSpPr>
          <a:endCxn id="86" idx="1"/>
        </xdr:cNvCxnSpPr>
      </xdr:nvCxnSpPr>
      <xdr:spPr>
        <a:xfrm>
          <a:off x="571500" y="3680460"/>
          <a:ext cx="485774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99059</xdr:colOff>
      <xdr:row>21</xdr:row>
      <xdr:rowOff>22860</xdr:rowOff>
    </xdr:from>
    <xdr:to>
      <xdr:col>11</xdr:col>
      <xdr:colOff>0</xdr:colOff>
      <xdr:row>21</xdr:row>
      <xdr:rowOff>22860</xdr:rowOff>
    </xdr:to>
    <xdr:cxnSp macro="">
      <xdr:nvCxnSpPr>
        <xdr:cNvPr id="90" name="Rechte verbindingslijn met pijl 89"/>
        <xdr:cNvCxnSpPr>
          <a:stCxn id="85" idx="3"/>
        </xdr:cNvCxnSpPr>
      </xdr:nvCxnSpPr>
      <xdr:spPr>
        <a:xfrm>
          <a:off x="6195059" y="3680460"/>
          <a:ext cx="510541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21</xdr:row>
      <xdr:rowOff>22860</xdr:rowOff>
    </xdr:from>
    <xdr:to>
      <xdr:col>8</xdr:col>
      <xdr:colOff>28574</xdr:colOff>
      <xdr:row>21</xdr:row>
      <xdr:rowOff>32385</xdr:rowOff>
    </xdr:to>
    <xdr:cxnSp macro="">
      <xdr:nvCxnSpPr>
        <xdr:cNvPr id="91" name="Rechte verbindingslijn met pijl 90"/>
        <xdr:cNvCxnSpPr>
          <a:stCxn id="84" idx="3"/>
          <a:endCxn id="85" idx="1"/>
        </xdr:cNvCxnSpPr>
      </xdr:nvCxnSpPr>
      <xdr:spPr>
        <a:xfrm flipV="1">
          <a:off x="4619625" y="3680460"/>
          <a:ext cx="285749" cy="952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588645</xdr:colOff>
      <xdr:row>21</xdr:row>
      <xdr:rowOff>22860</xdr:rowOff>
    </xdr:from>
    <xdr:to>
      <xdr:col>5</xdr:col>
      <xdr:colOff>371475</xdr:colOff>
      <xdr:row>21</xdr:row>
      <xdr:rowOff>32385</xdr:rowOff>
    </xdr:to>
    <xdr:cxnSp macro="">
      <xdr:nvCxnSpPr>
        <xdr:cNvPr id="92" name="Rechte verbindingslijn met pijl 91"/>
        <xdr:cNvCxnSpPr>
          <a:stCxn id="88" idx="6"/>
          <a:endCxn id="84" idx="1"/>
        </xdr:cNvCxnSpPr>
      </xdr:nvCxnSpPr>
      <xdr:spPr>
        <a:xfrm>
          <a:off x="3027045" y="3680460"/>
          <a:ext cx="392430" cy="952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525779</xdr:colOff>
      <xdr:row>21</xdr:row>
      <xdr:rowOff>22860</xdr:rowOff>
    </xdr:from>
    <xdr:to>
      <xdr:col>4</xdr:col>
      <xdr:colOff>379095</xdr:colOff>
      <xdr:row>21</xdr:row>
      <xdr:rowOff>22860</xdr:rowOff>
    </xdr:to>
    <xdr:cxnSp macro="">
      <xdr:nvCxnSpPr>
        <xdr:cNvPr id="93" name="Rechte verbindingslijn met pijl 92"/>
        <xdr:cNvCxnSpPr>
          <a:stCxn id="86" idx="3"/>
          <a:endCxn id="88" idx="2"/>
        </xdr:cNvCxnSpPr>
      </xdr:nvCxnSpPr>
      <xdr:spPr>
        <a:xfrm>
          <a:off x="2354579" y="3680460"/>
          <a:ext cx="462916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495300</xdr:colOff>
      <xdr:row>26</xdr:row>
      <xdr:rowOff>0</xdr:rowOff>
    </xdr:from>
    <xdr:to>
      <xdr:col>10</xdr:col>
      <xdr:colOff>257175</xdr:colOff>
      <xdr:row>26</xdr:row>
      <xdr:rowOff>9525</xdr:rowOff>
    </xdr:to>
    <xdr:cxnSp macro="">
      <xdr:nvCxnSpPr>
        <xdr:cNvPr id="94" name="Rechte verbindingslijn met pijl 93"/>
        <xdr:cNvCxnSpPr/>
      </xdr:nvCxnSpPr>
      <xdr:spPr>
        <a:xfrm flipH="1" flipV="1">
          <a:off x="5372100" y="4572000"/>
          <a:ext cx="981075" cy="952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487683</xdr:colOff>
      <xdr:row>21</xdr:row>
      <xdr:rowOff>107475</xdr:rowOff>
    </xdr:from>
    <xdr:to>
      <xdr:col>4</xdr:col>
      <xdr:colOff>492286</xdr:colOff>
      <xdr:row>26</xdr:row>
      <xdr:rowOff>0</xdr:rowOff>
    </xdr:to>
    <xdr:cxnSp macro="">
      <xdr:nvCxnSpPr>
        <xdr:cNvPr id="95" name="Rechte verbindingslijn met pijl 94"/>
        <xdr:cNvCxnSpPr/>
      </xdr:nvCxnSpPr>
      <xdr:spPr>
        <a:xfrm flipV="1">
          <a:off x="2926083" y="3765075"/>
          <a:ext cx="4603" cy="806925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21</xdr:row>
      <xdr:rowOff>15240</xdr:rowOff>
    </xdr:from>
    <xdr:to>
      <xdr:col>10</xdr:col>
      <xdr:colOff>259080</xdr:colOff>
      <xdr:row>25</xdr:row>
      <xdr:rowOff>180975</xdr:rowOff>
    </xdr:to>
    <xdr:cxnSp macro="">
      <xdr:nvCxnSpPr>
        <xdr:cNvPr id="96" name="Rechte verbindingslijn 95"/>
        <xdr:cNvCxnSpPr/>
      </xdr:nvCxnSpPr>
      <xdr:spPr>
        <a:xfrm flipV="1">
          <a:off x="6353175" y="3672840"/>
          <a:ext cx="1905" cy="897255"/>
        </a:xfrm>
        <a:prstGeom prst="line">
          <a:avLst/>
        </a:prstGeom>
        <a:ln w="2222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487680</xdr:colOff>
      <xdr:row>25</xdr:row>
      <xdr:rowOff>175260</xdr:rowOff>
    </xdr:from>
    <xdr:to>
      <xdr:col>5</xdr:col>
      <xdr:colOff>497204</xdr:colOff>
      <xdr:row>25</xdr:row>
      <xdr:rowOff>175260</xdr:rowOff>
    </xdr:to>
    <xdr:cxnSp macro="">
      <xdr:nvCxnSpPr>
        <xdr:cNvPr id="97" name="Rechte verbindingslijn 96"/>
        <xdr:cNvCxnSpPr>
          <a:stCxn id="87" idx="1"/>
        </xdr:cNvCxnSpPr>
      </xdr:nvCxnSpPr>
      <xdr:spPr>
        <a:xfrm flipH="1">
          <a:off x="2926080" y="4564380"/>
          <a:ext cx="619124" cy="0"/>
        </a:xfrm>
        <a:prstGeom prst="line">
          <a:avLst/>
        </a:prstGeom>
        <a:ln w="2222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139065</xdr:colOff>
      <xdr:row>20</xdr:row>
      <xdr:rowOff>154306</xdr:rowOff>
    </xdr:from>
    <xdr:ext cx="333375" cy="342900"/>
    <xdr:sp macro="" textlink="">
      <xdr:nvSpPr>
        <xdr:cNvPr id="98" name="Tekstvak 97"/>
        <xdr:cNvSpPr txBox="1"/>
      </xdr:nvSpPr>
      <xdr:spPr>
        <a:xfrm>
          <a:off x="2577465" y="3629026"/>
          <a:ext cx="33337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600"/>
            <a:t>+</a:t>
          </a:r>
        </a:p>
      </xdr:txBody>
    </xdr:sp>
    <xdr:clientData/>
  </xdr:oneCellAnchor>
  <xdr:oneCellAnchor>
    <xdr:from>
      <xdr:col>4</xdr:col>
      <xdr:colOff>276225</xdr:colOff>
      <xdr:row>21</xdr:row>
      <xdr:rowOff>66676</xdr:rowOff>
    </xdr:from>
    <xdr:ext cx="333375" cy="342900"/>
    <xdr:sp macro="" textlink="">
      <xdr:nvSpPr>
        <xdr:cNvPr id="99" name="Tekstvak 98"/>
        <xdr:cNvSpPr txBox="1"/>
      </xdr:nvSpPr>
      <xdr:spPr>
        <a:xfrm>
          <a:off x="2714625" y="3724276"/>
          <a:ext cx="33337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2000"/>
            <a:t>-</a:t>
          </a:r>
        </a:p>
      </xdr:txBody>
    </xdr:sp>
    <xdr:clientData/>
  </xdr:oneCellAnchor>
  <xdr:twoCellAnchor>
    <xdr:from>
      <xdr:col>4</xdr:col>
      <xdr:colOff>114299</xdr:colOff>
      <xdr:row>15</xdr:row>
      <xdr:rowOff>85725</xdr:rowOff>
    </xdr:from>
    <xdr:to>
      <xdr:col>7</xdr:col>
      <xdr:colOff>428624</xdr:colOff>
      <xdr:row>23</xdr:row>
      <xdr:rowOff>85725</xdr:rowOff>
    </xdr:to>
    <xdr:sp macro="" textlink="">
      <xdr:nvSpPr>
        <xdr:cNvPr id="100" name="Rechthoek 99"/>
        <xdr:cNvSpPr/>
      </xdr:nvSpPr>
      <xdr:spPr>
        <a:xfrm>
          <a:off x="2552699" y="2646045"/>
          <a:ext cx="2143125" cy="1463040"/>
        </a:xfrm>
        <a:prstGeom prst="rect">
          <a:avLst/>
        </a:prstGeom>
        <a:noFill/>
        <a:ln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22860</xdr:colOff>
      <xdr:row>38</xdr:row>
      <xdr:rowOff>22860</xdr:rowOff>
    </xdr:from>
    <xdr:to>
      <xdr:col>7</xdr:col>
      <xdr:colOff>518160</xdr:colOff>
      <xdr:row>50</xdr:row>
      <xdr:rowOff>22860</xdr:rowOff>
    </xdr:to>
    <xdr:pic>
      <xdr:nvPicPr>
        <xdr:cNvPr id="117" name="Picture 13" descr="Language_of_Control_theory_3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" y="6057900"/>
          <a:ext cx="4762500" cy="2194560"/>
        </a:xfrm>
        <a:prstGeom prst="rect">
          <a:avLst/>
        </a:prstGeom>
        <a:noFill/>
      </xdr:spPr>
    </xdr:pic>
    <xdr:clientData/>
  </xdr:twoCellAnchor>
  <xdr:oneCellAnchor>
    <xdr:from>
      <xdr:col>1</xdr:col>
      <xdr:colOff>396240</xdr:colOff>
      <xdr:row>213</xdr:row>
      <xdr:rowOff>30480</xdr:rowOff>
    </xdr:from>
    <xdr:ext cx="359137" cy="311496"/>
    <xdr:sp macro="" textlink="">
      <xdr:nvSpPr>
        <xdr:cNvPr id="118" name="Tekstvak 117"/>
        <xdr:cNvSpPr txBox="1"/>
      </xdr:nvSpPr>
      <xdr:spPr>
        <a:xfrm>
          <a:off x="1615440" y="39044880"/>
          <a:ext cx="359137" cy="311496"/>
        </a:xfrm>
        <a:prstGeom prst="rect">
          <a:avLst/>
        </a:prstGeom>
        <a:noFill/>
        <a:ln w="19050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Hr</a:t>
          </a:r>
        </a:p>
      </xdr:txBody>
    </xdr:sp>
    <xdr:clientData/>
  </xdr:oneCellAnchor>
  <xdr:oneCellAnchor>
    <xdr:from>
      <xdr:col>2</xdr:col>
      <xdr:colOff>83820</xdr:colOff>
      <xdr:row>216</xdr:row>
      <xdr:rowOff>22860</xdr:rowOff>
    </xdr:from>
    <xdr:ext cx="360163" cy="311496"/>
    <xdr:sp macro="" textlink="">
      <xdr:nvSpPr>
        <xdr:cNvPr id="119" name="Tekstvak 118"/>
        <xdr:cNvSpPr txBox="1"/>
      </xdr:nvSpPr>
      <xdr:spPr>
        <a:xfrm>
          <a:off x="1912620" y="39585900"/>
          <a:ext cx="360163" cy="311496"/>
        </a:xfrm>
        <a:prstGeom prst="rect">
          <a:avLst/>
        </a:prstGeom>
        <a:noFill/>
        <a:ln w="19050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Ht</a:t>
          </a:r>
        </a:p>
      </xdr:txBody>
    </xdr:sp>
    <xdr:clientData/>
  </xdr:oneCellAnchor>
  <xdr:oneCellAnchor>
    <xdr:from>
      <xdr:col>2</xdr:col>
      <xdr:colOff>495300</xdr:colOff>
      <xdr:row>213</xdr:row>
      <xdr:rowOff>30480</xdr:rowOff>
    </xdr:from>
    <xdr:ext cx="394275" cy="311496"/>
    <xdr:sp macro="" textlink="">
      <xdr:nvSpPr>
        <xdr:cNvPr id="120" name="Tekstvak 119"/>
        <xdr:cNvSpPr txBox="1"/>
      </xdr:nvSpPr>
      <xdr:spPr>
        <a:xfrm>
          <a:off x="2324100" y="39044880"/>
          <a:ext cx="394275" cy="311496"/>
        </a:xfrm>
        <a:prstGeom prst="rect">
          <a:avLst/>
        </a:prstGeom>
        <a:noFill/>
        <a:ln w="19050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Hp</a:t>
          </a:r>
        </a:p>
      </xdr:txBody>
    </xdr:sp>
    <xdr:clientData/>
  </xdr:oneCellAnchor>
  <xdr:twoCellAnchor>
    <xdr:from>
      <xdr:col>0</xdr:col>
      <xdr:colOff>548640</xdr:colOff>
      <xdr:row>213</xdr:row>
      <xdr:rowOff>137160</xdr:rowOff>
    </xdr:from>
    <xdr:to>
      <xdr:col>1</xdr:col>
      <xdr:colOff>60960</xdr:colOff>
      <xdr:row>214</xdr:row>
      <xdr:rowOff>60960</xdr:rowOff>
    </xdr:to>
    <xdr:sp macro="" textlink="">
      <xdr:nvSpPr>
        <xdr:cNvPr id="121" name="Ovaal 120"/>
        <xdr:cNvSpPr/>
      </xdr:nvSpPr>
      <xdr:spPr>
        <a:xfrm>
          <a:off x="1158240" y="39151560"/>
          <a:ext cx="121920" cy="106680"/>
        </a:xfrm>
        <a:prstGeom prst="ellipse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60960</xdr:colOff>
      <xdr:row>214</xdr:row>
      <xdr:rowOff>3348</xdr:rowOff>
    </xdr:from>
    <xdr:to>
      <xdr:col>1</xdr:col>
      <xdr:colOff>396240</xdr:colOff>
      <xdr:row>214</xdr:row>
      <xdr:rowOff>7620</xdr:rowOff>
    </xdr:to>
    <xdr:cxnSp macro="">
      <xdr:nvCxnSpPr>
        <xdr:cNvPr id="123" name="Rechte verbindingslijn met pijl 122"/>
        <xdr:cNvCxnSpPr>
          <a:stCxn id="121" idx="6"/>
          <a:endCxn id="118" idx="1"/>
        </xdr:cNvCxnSpPr>
      </xdr:nvCxnSpPr>
      <xdr:spPr>
        <a:xfrm flipV="1">
          <a:off x="1280160" y="39200628"/>
          <a:ext cx="335280" cy="4272"/>
        </a:xfrm>
        <a:prstGeom prst="straightConnector1">
          <a:avLst/>
        </a:prstGeom>
        <a:ln w="190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144780</xdr:colOff>
      <xdr:row>214</xdr:row>
      <xdr:rowOff>3348</xdr:rowOff>
    </xdr:from>
    <xdr:to>
      <xdr:col>2</xdr:col>
      <xdr:colOff>480060</xdr:colOff>
      <xdr:row>214</xdr:row>
      <xdr:rowOff>7620</xdr:rowOff>
    </xdr:to>
    <xdr:cxnSp macro="">
      <xdr:nvCxnSpPr>
        <xdr:cNvPr id="124" name="Rechte verbindingslijn met pijl 123"/>
        <xdr:cNvCxnSpPr/>
      </xdr:nvCxnSpPr>
      <xdr:spPr>
        <a:xfrm flipV="1">
          <a:off x="1973580" y="39200628"/>
          <a:ext cx="335280" cy="4272"/>
        </a:xfrm>
        <a:prstGeom prst="straightConnector1">
          <a:avLst/>
        </a:prstGeom>
        <a:ln w="190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289560</xdr:colOff>
      <xdr:row>214</xdr:row>
      <xdr:rowOff>3348</xdr:rowOff>
    </xdr:from>
    <xdr:to>
      <xdr:col>4</xdr:col>
      <xdr:colOff>15240</xdr:colOff>
      <xdr:row>214</xdr:row>
      <xdr:rowOff>7620</xdr:rowOff>
    </xdr:to>
    <xdr:cxnSp macro="">
      <xdr:nvCxnSpPr>
        <xdr:cNvPr id="125" name="Rechte verbindingslijn met pijl 124"/>
        <xdr:cNvCxnSpPr/>
      </xdr:nvCxnSpPr>
      <xdr:spPr>
        <a:xfrm flipV="1">
          <a:off x="2727960" y="39200628"/>
          <a:ext cx="335280" cy="4272"/>
        </a:xfrm>
        <a:prstGeom prst="straightConnector1">
          <a:avLst/>
        </a:prstGeom>
        <a:ln w="190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601980</xdr:colOff>
      <xdr:row>214</xdr:row>
      <xdr:rowOff>60960</xdr:rowOff>
    </xdr:from>
    <xdr:to>
      <xdr:col>1</xdr:col>
      <xdr:colOff>0</xdr:colOff>
      <xdr:row>216</xdr:row>
      <xdr:rowOff>175260</xdr:rowOff>
    </xdr:to>
    <xdr:cxnSp macro="">
      <xdr:nvCxnSpPr>
        <xdr:cNvPr id="126" name="Rechte verbindingslijn met pijl 125"/>
        <xdr:cNvCxnSpPr/>
      </xdr:nvCxnSpPr>
      <xdr:spPr>
        <a:xfrm flipV="1">
          <a:off x="1211580" y="39258240"/>
          <a:ext cx="7620" cy="480060"/>
        </a:xfrm>
        <a:prstGeom prst="straightConnector1">
          <a:avLst/>
        </a:prstGeom>
        <a:ln w="190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601980</xdr:colOff>
      <xdr:row>216</xdr:row>
      <xdr:rowOff>175260</xdr:rowOff>
    </xdr:from>
    <xdr:to>
      <xdr:col>2</xdr:col>
      <xdr:colOff>83820</xdr:colOff>
      <xdr:row>216</xdr:row>
      <xdr:rowOff>178608</xdr:rowOff>
    </xdr:to>
    <xdr:cxnSp macro="">
      <xdr:nvCxnSpPr>
        <xdr:cNvPr id="129" name="Rechte verbindingslijn met pijl 128"/>
        <xdr:cNvCxnSpPr>
          <a:endCxn id="119" idx="1"/>
        </xdr:cNvCxnSpPr>
      </xdr:nvCxnSpPr>
      <xdr:spPr>
        <a:xfrm>
          <a:off x="1211580" y="39738300"/>
          <a:ext cx="701040" cy="3348"/>
        </a:xfrm>
        <a:prstGeom prst="straightConnector1">
          <a:avLst/>
        </a:prstGeom>
        <a:ln w="19050">
          <a:solidFill>
            <a:schemeClr val="tx2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426720</xdr:colOff>
      <xdr:row>214</xdr:row>
      <xdr:rowOff>0</xdr:rowOff>
    </xdr:from>
    <xdr:to>
      <xdr:col>3</xdr:col>
      <xdr:colOff>426720</xdr:colOff>
      <xdr:row>217</xdr:row>
      <xdr:rowOff>15240</xdr:rowOff>
    </xdr:to>
    <xdr:cxnSp macro="">
      <xdr:nvCxnSpPr>
        <xdr:cNvPr id="130" name="Rechte verbindingslijn met pijl 129"/>
        <xdr:cNvCxnSpPr/>
      </xdr:nvCxnSpPr>
      <xdr:spPr>
        <a:xfrm flipV="1">
          <a:off x="2865120" y="39197280"/>
          <a:ext cx="0" cy="563880"/>
        </a:xfrm>
        <a:prstGeom prst="straightConnector1">
          <a:avLst/>
        </a:prstGeom>
        <a:ln w="19050">
          <a:solidFill>
            <a:schemeClr val="tx2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434340</xdr:colOff>
      <xdr:row>217</xdr:row>
      <xdr:rowOff>0</xdr:rowOff>
    </xdr:from>
    <xdr:to>
      <xdr:col>3</xdr:col>
      <xdr:colOff>441960</xdr:colOff>
      <xdr:row>217</xdr:row>
      <xdr:rowOff>0</xdr:rowOff>
    </xdr:to>
    <xdr:cxnSp macro="">
      <xdr:nvCxnSpPr>
        <xdr:cNvPr id="134" name="Rechte verbindingslijn met pijl 133"/>
        <xdr:cNvCxnSpPr/>
      </xdr:nvCxnSpPr>
      <xdr:spPr>
        <a:xfrm>
          <a:off x="2263140" y="39745920"/>
          <a:ext cx="617220" cy="0"/>
        </a:xfrm>
        <a:prstGeom prst="straightConnector1">
          <a:avLst/>
        </a:prstGeom>
        <a:ln w="19050">
          <a:solidFill>
            <a:schemeClr val="tx2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205740</xdr:colOff>
      <xdr:row>214</xdr:row>
      <xdr:rowOff>3348</xdr:rowOff>
    </xdr:from>
    <xdr:to>
      <xdr:col>0</xdr:col>
      <xdr:colOff>541020</xdr:colOff>
      <xdr:row>214</xdr:row>
      <xdr:rowOff>7620</xdr:rowOff>
    </xdr:to>
    <xdr:cxnSp macro="">
      <xdr:nvCxnSpPr>
        <xdr:cNvPr id="137" name="Rechte verbindingslijn met pijl 136"/>
        <xdr:cNvCxnSpPr/>
      </xdr:nvCxnSpPr>
      <xdr:spPr>
        <a:xfrm flipV="1">
          <a:off x="815340" y="39200628"/>
          <a:ext cx="335280" cy="4272"/>
        </a:xfrm>
        <a:prstGeom prst="straightConnector1">
          <a:avLst/>
        </a:prstGeom>
        <a:ln w="190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297180</xdr:colOff>
      <xdr:row>213</xdr:row>
      <xdr:rowOff>160020</xdr:rowOff>
    </xdr:from>
    <xdr:ext cx="254942" cy="264560"/>
    <xdr:sp macro="" textlink="">
      <xdr:nvSpPr>
        <xdr:cNvPr id="138" name="Tekstvak 137"/>
        <xdr:cNvSpPr txBox="1"/>
      </xdr:nvSpPr>
      <xdr:spPr>
        <a:xfrm>
          <a:off x="906780" y="39174420"/>
          <a:ext cx="2549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+</a:t>
          </a:r>
        </a:p>
      </xdr:txBody>
    </xdr:sp>
    <xdr:clientData/>
  </xdr:oneCellAnchor>
  <xdr:oneCellAnchor>
    <xdr:from>
      <xdr:col>0</xdr:col>
      <xdr:colOff>396240</xdr:colOff>
      <xdr:row>214</xdr:row>
      <xdr:rowOff>68580</xdr:rowOff>
    </xdr:from>
    <xdr:ext cx="227883" cy="264560"/>
    <xdr:sp macro="" textlink="">
      <xdr:nvSpPr>
        <xdr:cNvPr id="139" name="Tekstvak 138"/>
        <xdr:cNvSpPr txBox="1"/>
      </xdr:nvSpPr>
      <xdr:spPr>
        <a:xfrm>
          <a:off x="1005840" y="39265860"/>
          <a:ext cx="2278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-</a:t>
          </a:r>
        </a:p>
      </xdr:txBody>
    </xdr:sp>
    <xdr:clientData/>
  </xdr:oneCellAnchor>
  <xdr:oneCellAnchor>
    <xdr:from>
      <xdr:col>5</xdr:col>
      <xdr:colOff>510540</xdr:colOff>
      <xdr:row>213</xdr:row>
      <xdr:rowOff>53340</xdr:rowOff>
    </xdr:from>
    <xdr:ext cx="259045" cy="264560"/>
    <xdr:sp macro="" textlink="">
      <xdr:nvSpPr>
        <xdr:cNvPr id="140" name="Tekstvak 139"/>
        <xdr:cNvSpPr txBox="1"/>
      </xdr:nvSpPr>
      <xdr:spPr>
        <a:xfrm>
          <a:off x="3558540" y="38884860"/>
          <a:ext cx="259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</a:t>
          </a:r>
        </a:p>
      </xdr:txBody>
    </xdr:sp>
    <xdr:clientData/>
  </xdr:oneCellAnchor>
  <xdr:oneCellAnchor>
    <xdr:from>
      <xdr:col>7</xdr:col>
      <xdr:colOff>548640</xdr:colOff>
      <xdr:row>215</xdr:row>
      <xdr:rowOff>53340</xdr:rowOff>
    </xdr:from>
    <xdr:ext cx="259045" cy="264560"/>
    <xdr:sp macro="" textlink="">
      <xdr:nvSpPr>
        <xdr:cNvPr id="141" name="Tekstvak 140"/>
        <xdr:cNvSpPr txBox="1"/>
      </xdr:nvSpPr>
      <xdr:spPr>
        <a:xfrm>
          <a:off x="4815840" y="39250620"/>
          <a:ext cx="259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</a:t>
          </a:r>
        </a:p>
      </xdr:txBody>
    </xdr:sp>
    <xdr:clientData/>
  </xdr:oneCellAnchor>
  <xdr:oneCellAnchor>
    <xdr:from>
      <xdr:col>12</xdr:col>
      <xdr:colOff>99060</xdr:colOff>
      <xdr:row>211</xdr:row>
      <xdr:rowOff>53340</xdr:rowOff>
    </xdr:from>
    <xdr:ext cx="259045" cy="264560"/>
    <xdr:sp macro="" textlink="">
      <xdr:nvSpPr>
        <xdr:cNvPr id="142" name="Tekstvak 141"/>
        <xdr:cNvSpPr txBox="1"/>
      </xdr:nvSpPr>
      <xdr:spPr>
        <a:xfrm>
          <a:off x="7414260" y="38153340"/>
          <a:ext cx="259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</a:t>
          </a:r>
        </a:p>
      </xdr:txBody>
    </xdr:sp>
    <xdr:clientData/>
  </xdr:oneCellAnchor>
  <xdr:oneCellAnchor>
    <xdr:from>
      <xdr:col>14</xdr:col>
      <xdr:colOff>259080</xdr:colOff>
      <xdr:row>220</xdr:row>
      <xdr:rowOff>38100</xdr:rowOff>
    </xdr:from>
    <xdr:ext cx="259045" cy="264560"/>
    <xdr:sp macro="" textlink="">
      <xdr:nvSpPr>
        <xdr:cNvPr id="143" name="Tekstvak 142"/>
        <xdr:cNvSpPr txBox="1"/>
      </xdr:nvSpPr>
      <xdr:spPr>
        <a:xfrm>
          <a:off x="8793480" y="39784020"/>
          <a:ext cx="259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</a:t>
          </a:r>
        </a:p>
      </xdr:txBody>
    </xdr:sp>
    <xdr:clientData/>
  </xdr:oneCellAnchor>
  <xdr:oneCellAnchor>
    <xdr:from>
      <xdr:col>10</xdr:col>
      <xdr:colOff>289560</xdr:colOff>
      <xdr:row>231</xdr:row>
      <xdr:rowOff>38100</xdr:rowOff>
    </xdr:from>
    <xdr:ext cx="259045" cy="264560"/>
    <xdr:sp macro="" textlink="">
      <xdr:nvSpPr>
        <xdr:cNvPr id="144" name="Tekstvak 143"/>
        <xdr:cNvSpPr txBox="1"/>
      </xdr:nvSpPr>
      <xdr:spPr>
        <a:xfrm>
          <a:off x="6385560" y="41795700"/>
          <a:ext cx="259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</a:t>
          </a:r>
        </a:p>
      </xdr:txBody>
    </xdr:sp>
    <xdr:clientData/>
  </xdr:oneCellAnchor>
  <xdr:twoCellAnchor>
    <xdr:from>
      <xdr:col>0</xdr:col>
      <xdr:colOff>266700</xdr:colOff>
      <xdr:row>226</xdr:row>
      <xdr:rowOff>129540</xdr:rowOff>
    </xdr:from>
    <xdr:to>
      <xdr:col>6</xdr:col>
      <xdr:colOff>320040</xdr:colOff>
      <xdr:row>246</xdr:row>
      <xdr:rowOff>167640</xdr:rowOff>
    </xdr:to>
    <xdr:sp macro="" textlink="">
      <xdr:nvSpPr>
        <xdr:cNvPr id="145" name="Ovaal 144"/>
        <xdr:cNvSpPr/>
      </xdr:nvSpPr>
      <xdr:spPr>
        <a:xfrm>
          <a:off x="266700" y="40972740"/>
          <a:ext cx="3710940" cy="3695700"/>
        </a:xfrm>
        <a:prstGeom prst="ellipse">
          <a:avLst/>
        </a:prstGeom>
        <a:solidFill>
          <a:srgbClr val="FF0000">
            <a:alpha val="19000"/>
          </a:srgbClr>
        </a:solidFill>
        <a:ln w="158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582930</xdr:colOff>
      <xdr:row>67</xdr:row>
      <xdr:rowOff>95250</xdr:rowOff>
    </xdr:from>
    <xdr:to>
      <xdr:col>3</xdr:col>
      <xdr:colOff>247650</xdr:colOff>
      <xdr:row>71</xdr:row>
      <xdr:rowOff>102870</xdr:rowOff>
    </xdr:to>
    <xdr:pic>
      <xdr:nvPicPr>
        <xdr:cNvPr id="62" name="Afbeelding 6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9819" t="26665" r="51907" b="43338"/>
        <a:stretch>
          <a:fillRect/>
        </a:stretch>
      </xdr:blipFill>
      <xdr:spPr>
        <a:xfrm rot="5400000">
          <a:off x="1531620" y="10995660"/>
          <a:ext cx="815340" cy="274320"/>
        </a:xfrm>
        <a:prstGeom prst="rect">
          <a:avLst/>
        </a:prstGeom>
      </xdr:spPr>
    </xdr:pic>
    <xdr:clientData/>
  </xdr:twoCellAnchor>
  <xdr:twoCellAnchor>
    <xdr:from>
      <xdr:col>4</xdr:col>
      <xdr:colOff>601980</xdr:colOff>
      <xdr:row>8</xdr:row>
      <xdr:rowOff>53340</xdr:rowOff>
    </xdr:from>
    <xdr:to>
      <xdr:col>7</xdr:col>
      <xdr:colOff>441960</xdr:colOff>
      <xdr:row>12</xdr:row>
      <xdr:rowOff>99060</xdr:rowOff>
    </xdr:to>
    <xdr:sp macro="" textlink="">
      <xdr:nvSpPr>
        <xdr:cNvPr id="2" name="Rechthoek 1"/>
        <xdr:cNvSpPr/>
      </xdr:nvSpPr>
      <xdr:spPr>
        <a:xfrm>
          <a:off x="3040380" y="800100"/>
          <a:ext cx="1668780" cy="86106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SYSTEM</a:t>
          </a:r>
        </a:p>
      </xdr:txBody>
    </xdr:sp>
    <xdr:clientData/>
  </xdr:twoCellAnchor>
  <xdr:twoCellAnchor>
    <xdr:from>
      <xdr:col>4</xdr:col>
      <xdr:colOff>30480</xdr:colOff>
      <xdr:row>10</xdr:row>
      <xdr:rowOff>118110</xdr:rowOff>
    </xdr:from>
    <xdr:to>
      <xdr:col>5</xdr:col>
      <xdr:colOff>0</xdr:colOff>
      <xdr:row>10</xdr:row>
      <xdr:rowOff>121920</xdr:rowOff>
    </xdr:to>
    <xdr:cxnSp macro="">
      <xdr:nvCxnSpPr>
        <xdr:cNvPr id="4" name="Rechte verbindingslijn met pijl 3"/>
        <xdr:cNvCxnSpPr/>
      </xdr:nvCxnSpPr>
      <xdr:spPr>
        <a:xfrm flipV="1">
          <a:off x="1859280" y="1032510"/>
          <a:ext cx="579120" cy="3810"/>
        </a:xfrm>
        <a:prstGeom prst="straightConnector1">
          <a:avLst/>
        </a:prstGeom>
        <a:ln w="222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441960</xdr:colOff>
      <xdr:row>10</xdr:row>
      <xdr:rowOff>125730</xdr:rowOff>
    </xdr:from>
    <xdr:to>
      <xdr:col>8</xdr:col>
      <xdr:colOff>411480</xdr:colOff>
      <xdr:row>10</xdr:row>
      <xdr:rowOff>129540</xdr:rowOff>
    </xdr:to>
    <xdr:cxnSp macro="">
      <xdr:nvCxnSpPr>
        <xdr:cNvPr id="7" name="Rechte verbindingslijn met pijl 6"/>
        <xdr:cNvCxnSpPr/>
      </xdr:nvCxnSpPr>
      <xdr:spPr>
        <a:xfrm flipV="1">
          <a:off x="4709160" y="1238250"/>
          <a:ext cx="579120" cy="3810"/>
        </a:xfrm>
        <a:prstGeom prst="straightConnector1">
          <a:avLst/>
        </a:prstGeom>
        <a:ln w="222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12</xdr:row>
      <xdr:rowOff>0</xdr:rowOff>
    </xdr:from>
    <xdr:to>
      <xdr:col>2</xdr:col>
      <xdr:colOff>510540</xdr:colOff>
      <xdr:row>12</xdr:row>
      <xdr:rowOff>0</xdr:rowOff>
    </xdr:to>
    <xdr:cxnSp macro="">
      <xdr:nvCxnSpPr>
        <xdr:cNvPr id="9" name="Rechte verbindingslijn met pijl 8"/>
        <xdr:cNvCxnSpPr/>
      </xdr:nvCxnSpPr>
      <xdr:spPr>
        <a:xfrm>
          <a:off x="114300" y="1181100"/>
          <a:ext cx="1615440" cy="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</xdr:row>
      <xdr:rowOff>30480</xdr:rowOff>
    </xdr:from>
    <xdr:to>
      <xdr:col>1</xdr:col>
      <xdr:colOff>0</xdr:colOff>
      <xdr:row>11</xdr:row>
      <xdr:rowOff>243840</xdr:rowOff>
    </xdr:to>
    <xdr:cxnSp macro="">
      <xdr:nvCxnSpPr>
        <xdr:cNvPr id="11" name="Rechte verbindingslijn met pijl 10"/>
        <xdr:cNvCxnSpPr/>
      </xdr:nvCxnSpPr>
      <xdr:spPr>
        <a:xfrm flipV="1">
          <a:off x="609600" y="396240"/>
          <a:ext cx="0" cy="76200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129540</xdr:colOff>
      <xdr:row>12</xdr:row>
      <xdr:rowOff>0</xdr:rowOff>
    </xdr:from>
    <xdr:to>
      <xdr:col>1</xdr:col>
      <xdr:colOff>7620</xdr:colOff>
      <xdr:row>12</xdr:row>
      <xdr:rowOff>0</xdr:rowOff>
    </xdr:to>
    <xdr:cxnSp macro="">
      <xdr:nvCxnSpPr>
        <xdr:cNvPr id="15" name="Rechte verbindingslijn 14"/>
        <xdr:cNvCxnSpPr/>
      </xdr:nvCxnSpPr>
      <xdr:spPr>
        <a:xfrm>
          <a:off x="129540" y="1181100"/>
          <a:ext cx="487680" cy="0"/>
        </a:xfrm>
        <a:prstGeom prst="line">
          <a:avLst/>
        </a:prstGeom>
        <a:ln w="28575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60960</xdr:rowOff>
    </xdr:from>
    <xdr:to>
      <xdr:col>2</xdr:col>
      <xdr:colOff>449580</xdr:colOff>
      <xdr:row>9</xdr:row>
      <xdr:rowOff>68580</xdr:rowOff>
    </xdr:to>
    <xdr:cxnSp macro="">
      <xdr:nvCxnSpPr>
        <xdr:cNvPr id="17" name="Rechte verbindingslijn 16"/>
        <xdr:cNvCxnSpPr/>
      </xdr:nvCxnSpPr>
      <xdr:spPr>
        <a:xfrm flipV="1">
          <a:off x="609600" y="609600"/>
          <a:ext cx="1059180" cy="7620"/>
        </a:xfrm>
        <a:prstGeom prst="line">
          <a:avLst/>
        </a:prstGeom>
        <a:ln w="28575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</xdr:colOff>
      <xdr:row>9</xdr:row>
      <xdr:rowOff>53340</xdr:rowOff>
    </xdr:from>
    <xdr:to>
      <xdr:col>1</xdr:col>
      <xdr:colOff>7620</xdr:colOff>
      <xdr:row>12</xdr:row>
      <xdr:rowOff>0</xdr:rowOff>
    </xdr:to>
    <xdr:cxnSp macro="">
      <xdr:nvCxnSpPr>
        <xdr:cNvPr id="23" name="Rechte verbindingslijn 22"/>
        <xdr:cNvCxnSpPr/>
      </xdr:nvCxnSpPr>
      <xdr:spPr>
        <a:xfrm>
          <a:off x="617220" y="601980"/>
          <a:ext cx="0" cy="579120"/>
        </a:xfrm>
        <a:prstGeom prst="line">
          <a:avLst/>
        </a:prstGeom>
        <a:ln w="28575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434340</xdr:colOff>
      <xdr:row>12</xdr:row>
      <xdr:rowOff>7620</xdr:rowOff>
    </xdr:from>
    <xdr:to>
      <xdr:col>12</xdr:col>
      <xdr:colOff>563880</xdr:colOff>
      <xdr:row>12</xdr:row>
      <xdr:rowOff>7620</xdr:rowOff>
    </xdr:to>
    <xdr:cxnSp macro="">
      <xdr:nvCxnSpPr>
        <xdr:cNvPr id="26" name="Rechte verbindingslijn met pijl 25"/>
        <xdr:cNvCxnSpPr/>
      </xdr:nvCxnSpPr>
      <xdr:spPr>
        <a:xfrm>
          <a:off x="5920740" y="2293620"/>
          <a:ext cx="1958340" cy="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320040</xdr:colOff>
      <xdr:row>8</xdr:row>
      <xdr:rowOff>38100</xdr:rowOff>
    </xdr:from>
    <xdr:to>
      <xdr:col>10</xdr:col>
      <xdr:colOff>320040</xdr:colOff>
      <xdr:row>12</xdr:row>
      <xdr:rowOff>7620</xdr:rowOff>
    </xdr:to>
    <xdr:cxnSp macro="">
      <xdr:nvCxnSpPr>
        <xdr:cNvPr id="27" name="Rechte verbindingslijn met pijl 26"/>
        <xdr:cNvCxnSpPr/>
      </xdr:nvCxnSpPr>
      <xdr:spPr>
        <a:xfrm flipV="1">
          <a:off x="6416040" y="784860"/>
          <a:ext cx="0" cy="78486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320040</xdr:colOff>
      <xdr:row>9</xdr:row>
      <xdr:rowOff>53340</xdr:rowOff>
    </xdr:from>
    <xdr:to>
      <xdr:col>13</xdr:col>
      <xdr:colOff>495300</xdr:colOff>
      <xdr:row>15</xdr:row>
      <xdr:rowOff>129540</xdr:rowOff>
    </xdr:to>
    <xdr:sp macro="" textlink="">
      <xdr:nvSpPr>
        <xdr:cNvPr id="28" name="Boog 27"/>
        <xdr:cNvSpPr/>
      </xdr:nvSpPr>
      <xdr:spPr>
        <a:xfrm>
          <a:off x="6416040" y="982980"/>
          <a:ext cx="2004060" cy="1257300"/>
        </a:xfrm>
        <a:prstGeom prst="arc">
          <a:avLst>
            <a:gd name="adj1" fmla="val 10921639"/>
            <a:gd name="adj2" fmla="val 16013350"/>
          </a:avLst>
        </a:prstGeom>
        <a:ln w="254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10</xdr:col>
      <xdr:colOff>312420</xdr:colOff>
      <xdr:row>9</xdr:row>
      <xdr:rowOff>45720</xdr:rowOff>
    </xdr:from>
    <xdr:to>
      <xdr:col>12</xdr:col>
      <xdr:colOff>220980</xdr:colOff>
      <xdr:row>9</xdr:row>
      <xdr:rowOff>53340</xdr:rowOff>
    </xdr:to>
    <xdr:cxnSp macro="">
      <xdr:nvCxnSpPr>
        <xdr:cNvPr id="30" name="Rechte verbindingslijn 29"/>
        <xdr:cNvCxnSpPr/>
      </xdr:nvCxnSpPr>
      <xdr:spPr>
        <a:xfrm flipV="1">
          <a:off x="6408420" y="975360"/>
          <a:ext cx="1127760" cy="762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266700</xdr:colOff>
      <xdr:row>22</xdr:row>
      <xdr:rowOff>144780</xdr:rowOff>
    </xdr:from>
    <xdr:ext cx="647700" cy="266700"/>
    <xdr:sp macro="" textlink="">
      <xdr:nvSpPr>
        <xdr:cNvPr id="35" name="Tekstvak 34"/>
        <xdr:cNvSpPr txBox="1"/>
      </xdr:nvSpPr>
      <xdr:spPr>
        <a:xfrm>
          <a:off x="876300" y="2987040"/>
          <a:ext cx="647700" cy="2667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  R</a:t>
          </a:r>
        </a:p>
      </xdr:txBody>
    </xdr:sp>
    <xdr:clientData/>
  </xdr:oneCellAnchor>
  <xdr:twoCellAnchor>
    <xdr:from>
      <xdr:col>0</xdr:col>
      <xdr:colOff>403860</xdr:colOff>
      <xdr:row>27</xdr:row>
      <xdr:rowOff>53340</xdr:rowOff>
    </xdr:from>
    <xdr:to>
      <xdr:col>3</xdr:col>
      <xdr:colOff>495300</xdr:colOff>
      <xdr:row>27</xdr:row>
      <xdr:rowOff>68580</xdr:rowOff>
    </xdr:to>
    <xdr:cxnSp macro="">
      <xdr:nvCxnSpPr>
        <xdr:cNvPr id="37" name="Rechte verbindingslijn 36"/>
        <xdr:cNvCxnSpPr/>
      </xdr:nvCxnSpPr>
      <xdr:spPr>
        <a:xfrm>
          <a:off x="403860" y="3870960"/>
          <a:ext cx="1920240" cy="152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289560</xdr:colOff>
      <xdr:row>23</xdr:row>
      <xdr:rowOff>91440</xdr:rowOff>
    </xdr:from>
    <xdr:to>
      <xdr:col>3</xdr:col>
      <xdr:colOff>480060</xdr:colOff>
      <xdr:row>23</xdr:row>
      <xdr:rowOff>99060</xdr:rowOff>
    </xdr:to>
    <xdr:cxnSp macro="">
      <xdr:nvCxnSpPr>
        <xdr:cNvPr id="38" name="Rechte verbindingslijn 37"/>
        <xdr:cNvCxnSpPr/>
      </xdr:nvCxnSpPr>
      <xdr:spPr>
        <a:xfrm>
          <a:off x="1508760" y="3116580"/>
          <a:ext cx="8001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426720</xdr:colOff>
      <xdr:row>23</xdr:row>
      <xdr:rowOff>95250</xdr:rowOff>
    </xdr:from>
    <xdr:to>
      <xdr:col>1</xdr:col>
      <xdr:colOff>266700</xdr:colOff>
      <xdr:row>23</xdr:row>
      <xdr:rowOff>99060</xdr:rowOff>
    </xdr:to>
    <xdr:cxnSp macro="">
      <xdr:nvCxnSpPr>
        <xdr:cNvPr id="39" name="Rechte verbindingslijn 38"/>
        <xdr:cNvCxnSpPr/>
      </xdr:nvCxnSpPr>
      <xdr:spPr>
        <a:xfrm flipV="1">
          <a:off x="426720" y="3120390"/>
          <a:ext cx="449580" cy="381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</xdr:colOff>
      <xdr:row>23</xdr:row>
      <xdr:rowOff>106680</xdr:rowOff>
    </xdr:from>
    <xdr:to>
      <xdr:col>3</xdr:col>
      <xdr:colOff>38100</xdr:colOff>
      <xdr:row>25</xdr:row>
      <xdr:rowOff>76200</xdr:rowOff>
    </xdr:to>
    <xdr:cxnSp macro="">
      <xdr:nvCxnSpPr>
        <xdr:cNvPr id="40" name="Rechte verbindingslijn 39"/>
        <xdr:cNvCxnSpPr/>
      </xdr:nvCxnSpPr>
      <xdr:spPr>
        <a:xfrm flipV="1">
          <a:off x="1859280" y="3131820"/>
          <a:ext cx="7620" cy="3657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</xdr:colOff>
      <xdr:row>25</xdr:row>
      <xdr:rowOff>167640</xdr:rowOff>
    </xdr:from>
    <xdr:to>
      <xdr:col>3</xdr:col>
      <xdr:colOff>22860</xdr:colOff>
      <xdr:row>27</xdr:row>
      <xdr:rowOff>60960</xdr:rowOff>
    </xdr:to>
    <xdr:cxnSp macro="">
      <xdr:nvCxnSpPr>
        <xdr:cNvPr id="43" name="Rechte verbindingslijn 42"/>
        <xdr:cNvCxnSpPr/>
      </xdr:nvCxnSpPr>
      <xdr:spPr>
        <a:xfrm flipV="1">
          <a:off x="1844040" y="3589020"/>
          <a:ext cx="7620" cy="2895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464820</xdr:colOff>
      <xdr:row>25</xdr:row>
      <xdr:rowOff>83820</xdr:rowOff>
    </xdr:from>
    <xdr:to>
      <xdr:col>3</xdr:col>
      <xdr:colOff>190500</xdr:colOff>
      <xdr:row>25</xdr:row>
      <xdr:rowOff>83820</xdr:rowOff>
    </xdr:to>
    <xdr:cxnSp macro="">
      <xdr:nvCxnSpPr>
        <xdr:cNvPr id="45" name="Rechte verbindingslijn 44"/>
        <xdr:cNvCxnSpPr/>
      </xdr:nvCxnSpPr>
      <xdr:spPr>
        <a:xfrm>
          <a:off x="1684020" y="350520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464820</xdr:colOff>
      <xdr:row>25</xdr:row>
      <xdr:rowOff>182880</xdr:rowOff>
    </xdr:from>
    <xdr:to>
      <xdr:col>3</xdr:col>
      <xdr:colOff>190500</xdr:colOff>
      <xdr:row>25</xdr:row>
      <xdr:rowOff>182880</xdr:rowOff>
    </xdr:to>
    <xdr:cxnSp macro="">
      <xdr:nvCxnSpPr>
        <xdr:cNvPr id="47" name="Rechte verbindingslijn 46"/>
        <xdr:cNvCxnSpPr/>
      </xdr:nvCxnSpPr>
      <xdr:spPr>
        <a:xfrm>
          <a:off x="1684020" y="360426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37</xdr:row>
      <xdr:rowOff>15240</xdr:rowOff>
    </xdr:from>
    <xdr:to>
      <xdr:col>15</xdr:col>
      <xdr:colOff>45720</xdr:colOff>
      <xdr:row>57</xdr:row>
      <xdr:rowOff>137160</xdr:rowOff>
    </xdr:to>
    <xdr:graphicFrame macro="">
      <xdr:nvGraphicFramePr>
        <xdr:cNvPr id="51" name="Grafiek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266700</xdr:colOff>
      <xdr:row>66</xdr:row>
      <xdr:rowOff>68580</xdr:rowOff>
    </xdr:from>
    <xdr:ext cx="647700" cy="266700"/>
    <xdr:sp macro="" textlink="">
      <xdr:nvSpPr>
        <xdr:cNvPr id="54" name="Tekstvak 53"/>
        <xdr:cNvSpPr txBox="1"/>
      </xdr:nvSpPr>
      <xdr:spPr>
        <a:xfrm>
          <a:off x="876300" y="10515600"/>
          <a:ext cx="647700" cy="2667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  R</a:t>
          </a:r>
        </a:p>
      </xdr:txBody>
    </xdr:sp>
    <xdr:clientData/>
  </xdr:oneCellAnchor>
  <xdr:twoCellAnchor>
    <xdr:from>
      <xdr:col>0</xdr:col>
      <xdr:colOff>403860</xdr:colOff>
      <xdr:row>71</xdr:row>
      <xdr:rowOff>167640</xdr:rowOff>
    </xdr:from>
    <xdr:to>
      <xdr:col>3</xdr:col>
      <xdr:colOff>495300</xdr:colOff>
      <xdr:row>71</xdr:row>
      <xdr:rowOff>182880</xdr:rowOff>
    </xdr:to>
    <xdr:cxnSp macro="">
      <xdr:nvCxnSpPr>
        <xdr:cNvPr id="55" name="Rechte verbindingslijn 54"/>
        <xdr:cNvCxnSpPr/>
      </xdr:nvCxnSpPr>
      <xdr:spPr>
        <a:xfrm>
          <a:off x="403860" y="11605260"/>
          <a:ext cx="1920240" cy="152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289560</xdr:colOff>
      <xdr:row>67</xdr:row>
      <xdr:rowOff>15240</xdr:rowOff>
    </xdr:from>
    <xdr:to>
      <xdr:col>3</xdr:col>
      <xdr:colOff>480060</xdr:colOff>
      <xdr:row>67</xdr:row>
      <xdr:rowOff>22860</xdr:rowOff>
    </xdr:to>
    <xdr:cxnSp macro="">
      <xdr:nvCxnSpPr>
        <xdr:cNvPr id="56" name="Rechte verbindingslijn 55"/>
        <xdr:cNvCxnSpPr/>
      </xdr:nvCxnSpPr>
      <xdr:spPr>
        <a:xfrm>
          <a:off x="1508760" y="10645140"/>
          <a:ext cx="8001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426720</xdr:colOff>
      <xdr:row>67</xdr:row>
      <xdr:rowOff>19050</xdr:rowOff>
    </xdr:from>
    <xdr:to>
      <xdr:col>1</xdr:col>
      <xdr:colOff>266700</xdr:colOff>
      <xdr:row>67</xdr:row>
      <xdr:rowOff>22860</xdr:rowOff>
    </xdr:to>
    <xdr:cxnSp macro="">
      <xdr:nvCxnSpPr>
        <xdr:cNvPr id="57" name="Rechte verbindingslijn 56"/>
        <xdr:cNvCxnSpPr/>
      </xdr:nvCxnSpPr>
      <xdr:spPr>
        <a:xfrm flipV="1">
          <a:off x="426720" y="10648950"/>
          <a:ext cx="449580" cy="381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</xdr:colOff>
      <xdr:row>71</xdr:row>
      <xdr:rowOff>53340</xdr:rowOff>
    </xdr:from>
    <xdr:to>
      <xdr:col>3</xdr:col>
      <xdr:colOff>22860</xdr:colOff>
      <xdr:row>71</xdr:row>
      <xdr:rowOff>190500</xdr:rowOff>
    </xdr:to>
    <xdr:cxnSp macro="">
      <xdr:nvCxnSpPr>
        <xdr:cNvPr id="58" name="Rechte verbindingslijn 57"/>
        <xdr:cNvCxnSpPr/>
      </xdr:nvCxnSpPr>
      <xdr:spPr>
        <a:xfrm flipH="1">
          <a:off x="1844040" y="11490960"/>
          <a:ext cx="7620" cy="1371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</xdr:colOff>
      <xdr:row>67</xdr:row>
      <xdr:rowOff>15240</xdr:rowOff>
    </xdr:from>
    <xdr:to>
      <xdr:col>3</xdr:col>
      <xdr:colOff>30480</xdr:colOff>
      <xdr:row>67</xdr:row>
      <xdr:rowOff>137160</xdr:rowOff>
    </xdr:to>
    <xdr:cxnSp macro="">
      <xdr:nvCxnSpPr>
        <xdr:cNvPr id="59" name="Rechte verbindingslijn 58"/>
        <xdr:cNvCxnSpPr/>
      </xdr:nvCxnSpPr>
      <xdr:spPr>
        <a:xfrm>
          <a:off x="1859280" y="10645140"/>
          <a:ext cx="0" cy="1219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81</xdr:row>
      <xdr:rowOff>15240</xdr:rowOff>
    </xdr:from>
    <xdr:to>
      <xdr:col>15</xdr:col>
      <xdr:colOff>45720</xdr:colOff>
      <xdr:row>101</xdr:row>
      <xdr:rowOff>137160</xdr:rowOff>
    </xdr:to>
    <xdr:graphicFrame macro="">
      <xdr:nvGraphicFramePr>
        <xdr:cNvPr id="76" name="Grafiek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114300</xdr:colOff>
      <xdr:row>22</xdr:row>
      <xdr:rowOff>137160</xdr:rowOff>
    </xdr:from>
    <xdr:to>
      <xdr:col>6</xdr:col>
      <xdr:colOff>312420</xdr:colOff>
      <xdr:row>27</xdr:row>
      <xdr:rowOff>45720</xdr:rowOff>
    </xdr:to>
    <xdr:sp macro="" textlink="">
      <xdr:nvSpPr>
        <xdr:cNvPr id="77" name="Linkeraccolade 76"/>
        <xdr:cNvSpPr/>
      </xdr:nvSpPr>
      <xdr:spPr>
        <a:xfrm flipH="1">
          <a:off x="3771900" y="2979420"/>
          <a:ext cx="198120" cy="89916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6</xdr:col>
      <xdr:colOff>91440</xdr:colOff>
      <xdr:row>66</xdr:row>
      <xdr:rowOff>152400</xdr:rowOff>
    </xdr:from>
    <xdr:to>
      <xdr:col>6</xdr:col>
      <xdr:colOff>289560</xdr:colOff>
      <xdr:row>71</xdr:row>
      <xdr:rowOff>60960</xdr:rowOff>
    </xdr:to>
    <xdr:sp macro="" textlink="">
      <xdr:nvSpPr>
        <xdr:cNvPr id="78" name="Linkeraccolade 77"/>
        <xdr:cNvSpPr/>
      </xdr:nvSpPr>
      <xdr:spPr>
        <a:xfrm flipH="1">
          <a:off x="3749040" y="10599420"/>
          <a:ext cx="198120" cy="89916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0</xdr:colOff>
      <xdr:row>109</xdr:row>
      <xdr:rowOff>7620</xdr:rowOff>
    </xdr:from>
    <xdr:to>
      <xdr:col>15</xdr:col>
      <xdr:colOff>22860</xdr:colOff>
      <xdr:row>129</xdr:row>
      <xdr:rowOff>129540</xdr:rowOff>
    </xdr:to>
    <xdr:graphicFrame macro="">
      <xdr:nvGraphicFramePr>
        <xdr:cNvPr id="33" name="Grafiek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266700</xdr:colOff>
      <xdr:row>134</xdr:row>
      <xdr:rowOff>144780</xdr:rowOff>
    </xdr:from>
    <xdr:ext cx="647700" cy="266700"/>
    <xdr:sp macro="" textlink="">
      <xdr:nvSpPr>
        <xdr:cNvPr id="34" name="Tekstvak 33"/>
        <xdr:cNvSpPr txBox="1"/>
      </xdr:nvSpPr>
      <xdr:spPr>
        <a:xfrm>
          <a:off x="876300" y="2987040"/>
          <a:ext cx="647700" cy="2667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  R1</a:t>
          </a:r>
        </a:p>
      </xdr:txBody>
    </xdr:sp>
    <xdr:clientData/>
  </xdr:oneCellAnchor>
  <xdr:twoCellAnchor>
    <xdr:from>
      <xdr:col>0</xdr:col>
      <xdr:colOff>403860</xdr:colOff>
      <xdr:row>139</xdr:row>
      <xdr:rowOff>53340</xdr:rowOff>
    </xdr:from>
    <xdr:to>
      <xdr:col>3</xdr:col>
      <xdr:colOff>495300</xdr:colOff>
      <xdr:row>139</xdr:row>
      <xdr:rowOff>68580</xdr:rowOff>
    </xdr:to>
    <xdr:cxnSp macro="">
      <xdr:nvCxnSpPr>
        <xdr:cNvPr id="36" name="Rechte verbindingslijn 35"/>
        <xdr:cNvCxnSpPr/>
      </xdr:nvCxnSpPr>
      <xdr:spPr>
        <a:xfrm>
          <a:off x="403860" y="3886200"/>
          <a:ext cx="1920240" cy="152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289560</xdr:colOff>
      <xdr:row>135</xdr:row>
      <xdr:rowOff>91440</xdr:rowOff>
    </xdr:from>
    <xdr:to>
      <xdr:col>3</xdr:col>
      <xdr:colOff>480060</xdr:colOff>
      <xdr:row>135</xdr:row>
      <xdr:rowOff>99060</xdr:rowOff>
    </xdr:to>
    <xdr:cxnSp macro="">
      <xdr:nvCxnSpPr>
        <xdr:cNvPr id="41" name="Rechte verbindingslijn 40"/>
        <xdr:cNvCxnSpPr/>
      </xdr:nvCxnSpPr>
      <xdr:spPr>
        <a:xfrm>
          <a:off x="1508760" y="3116580"/>
          <a:ext cx="8001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426720</xdr:colOff>
      <xdr:row>135</xdr:row>
      <xdr:rowOff>95250</xdr:rowOff>
    </xdr:from>
    <xdr:to>
      <xdr:col>1</xdr:col>
      <xdr:colOff>266700</xdr:colOff>
      <xdr:row>135</xdr:row>
      <xdr:rowOff>99060</xdr:rowOff>
    </xdr:to>
    <xdr:cxnSp macro="">
      <xdr:nvCxnSpPr>
        <xdr:cNvPr id="42" name="Rechte verbindingslijn 41"/>
        <xdr:cNvCxnSpPr/>
      </xdr:nvCxnSpPr>
      <xdr:spPr>
        <a:xfrm flipV="1">
          <a:off x="426720" y="3120390"/>
          <a:ext cx="449580" cy="381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</xdr:colOff>
      <xdr:row>135</xdr:row>
      <xdr:rowOff>106680</xdr:rowOff>
    </xdr:from>
    <xdr:to>
      <xdr:col>3</xdr:col>
      <xdr:colOff>38100</xdr:colOff>
      <xdr:row>137</xdr:row>
      <xdr:rowOff>76200</xdr:rowOff>
    </xdr:to>
    <xdr:cxnSp macro="">
      <xdr:nvCxnSpPr>
        <xdr:cNvPr id="44" name="Rechte verbindingslijn 43"/>
        <xdr:cNvCxnSpPr/>
      </xdr:nvCxnSpPr>
      <xdr:spPr>
        <a:xfrm flipV="1">
          <a:off x="1859280" y="3131820"/>
          <a:ext cx="7620" cy="3657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</xdr:colOff>
      <xdr:row>137</xdr:row>
      <xdr:rowOff>167640</xdr:rowOff>
    </xdr:from>
    <xdr:to>
      <xdr:col>3</xdr:col>
      <xdr:colOff>22860</xdr:colOff>
      <xdr:row>139</xdr:row>
      <xdr:rowOff>60960</xdr:rowOff>
    </xdr:to>
    <xdr:cxnSp macro="">
      <xdr:nvCxnSpPr>
        <xdr:cNvPr id="46" name="Rechte verbindingslijn 45"/>
        <xdr:cNvCxnSpPr/>
      </xdr:nvCxnSpPr>
      <xdr:spPr>
        <a:xfrm flipV="1">
          <a:off x="1844040" y="3589020"/>
          <a:ext cx="7620" cy="3048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464820</xdr:colOff>
      <xdr:row>137</xdr:row>
      <xdr:rowOff>83820</xdr:rowOff>
    </xdr:from>
    <xdr:to>
      <xdr:col>3</xdr:col>
      <xdr:colOff>190500</xdr:colOff>
      <xdr:row>137</xdr:row>
      <xdr:rowOff>83820</xdr:rowOff>
    </xdr:to>
    <xdr:cxnSp macro="">
      <xdr:nvCxnSpPr>
        <xdr:cNvPr id="48" name="Rechte verbindingslijn 47"/>
        <xdr:cNvCxnSpPr/>
      </xdr:nvCxnSpPr>
      <xdr:spPr>
        <a:xfrm>
          <a:off x="1684020" y="350520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464820</xdr:colOff>
      <xdr:row>137</xdr:row>
      <xdr:rowOff>182880</xdr:rowOff>
    </xdr:from>
    <xdr:to>
      <xdr:col>3</xdr:col>
      <xdr:colOff>190500</xdr:colOff>
      <xdr:row>137</xdr:row>
      <xdr:rowOff>182880</xdr:rowOff>
    </xdr:to>
    <xdr:cxnSp macro="">
      <xdr:nvCxnSpPr>
        <xdr:cNvPr id="49" name="Rechte verbindingslijn 48"/>
        <xdr:cNvCxnSpPr/>
      </xdr:nvCxnSpPr>
      <xdr:spPr>
        <a:xfrm>
          <a:off x="1684020" y="360426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266700</xdr:colOff>
      <xdr:row>134</xdr:row>
      <xdr:rowOff>144780</xdr:rowOff>
    </xdr:from>
    <xdr:ext cx="647700" cy="266700"/>
    <xdr:sp macro="" textlink="">
      <xdr:nvSpPr>
        <xdr:cNvPr id="50" name="Tekstvak 49"/>
        <xdr:cNvSpPr txBox="1"/>
      </xdr:nvSpPr>
      <xdr:spPr>
        <a:xfrm>
          <a:off x="876300" y="2987040"/>
          <a:ext cx="647700" cy="2667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  R2</a:t>
          </a:r>
        </a:p>
      </xdr:txBody>
    </xdr:sp>
    <xdr:clientData/>
  </xdr:oneCellAnchor>
  <xdr:twoCellAnchor>
    <xdr:from>
      <xdr:col>3</xdr:col>
      <xdr:colOff>403860</xdr:colOff>
      <xdr:row>139</xdr:row>
      <xdr:rowOff>68580</xdr:rowOff>
    </xdr:from>
    <xdr:to>
      <xdr:col>6</xdr:col>
      <xdr:colOff>495300</xdr:colOff>
      <xdr:row>139</xdr:row>
      <xdr:rowOff>83820</xdr:rowOff>
    </xdr:to>
    <xdr:cxnSp macro="">
      <xdr:nvCxnSpPr>
        <xdr:cNvPr id="52" name="Rechte verbindingslijn 51"/>
        <xdr:cNvCxnSpPr/>
      </xdr:nvCxnSpPr>
      <xdr:spPr>
        <a:xfrm>
          <a:off x="2232660" y="26609040"/>
          <a:ext cx="1920240" cy="152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289560</xdr:colOff>
      <xdr:row>135</xdr:row>
      <xdr:rowOff>91440</xdr:rowOff>
    </xdr:from>
    <xdr:to>
      <xdr:col>6</xdr:col>
      <xdr:colOff>480060</xdr:colOff>
      <xdr:row>135</xdr:row>
      <xdr:rowOff>99060</xdr:rowOff>
    </xdr:to>
    <xdr:cxnSp macro="">
      <xdr:nvCxnSpPr>
        <xdr:cNvPr id="53" name="Rechte verbindingslijn 52"/>
        <xdr:cNvCxnSpPr/>
      </xdr:nvCxnSpPr>
      <xdr:spPr>
        <a:xfrm>
          <a:off x="1508760" y="3116580"/>
          <a:ext cx="8001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426720</xdr:colOff>
      <xdr:row>135</xdr:row>
      <xdr:rowOff>95250</xdr:rowOff>
    </xdr:from>
    <xdr:to>
      <xdr:col>4</xdr:col>
      <xdr:colOff>266700</xdr:colOff>
      <xdr:row>135</xdr:row>
      <xdr:rowOff>99060</xdr:rowOff>
    </xdr:to>
    <xdr:cxnSp macro="">
      <xdr:nvCxnSpPr>
        <xdr:cNvPr id="60" name="Rechte verbindingslijn 59"/>
        <xdr:cNvCxnSpPr/>
      </xdr:nvCxnSpPr>
      <xdr:spPr>
        <a:xfrm flipV="1">
          <a:off x="426720" y="3120390"/>
          <a:ext cx="449580" cy="381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30480</xdr:colOff>
      <xdr:row>135</xdr:row>
      <xdr:rowOff>106680</xdr:rowOff>
    </xdr:from>
    <xdr:to>
      <xdr:col>6</xdr:col>
      <xdr:colOff>38100</xdr:colOff>
      <xdr:row>137</xdr:row>
      <xdr:rowOff>76200</xdr:rowOff>
    </xdr:to>
    <xdr:cxnSp macro="">
      <xdr:nvCxnSpPr>
        <xdr:cNvPr id="61" name="Rechte verbindingslijn 60"/>
        <xdr:cNvCxnSpPr/>
      </xdr:nvCxnSpPr>
      <xdr:spPr>
        <a:xfrm flipV="1">
          <a:off x="1859280" y="3131820"/>
          <a:ext cx="7620" cy="3657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15240</xdr:colOff>
      <xdr:row>137</xdr:row>
      <xdr:rowOff>167640</xdr:rowOff>
    </xdr:from>
    <xdr:to>
      <xdr:col>6</xdr:col>
      <xdr:colOff>22860</xdr:colOff>
      <xdr:row>139</xdr:row>
      <xdr:rowOff>60960</xdr:rowOff>
    </xdr:to>
    <xdr:cxnSp macro="">
      <xdr:nvCxnSpPr>
        <xdr:cNvPr id="63" name="Rechte verbindingslijn 62"/>
        <xdr:cNvCxnSpPr/>
      </xdr:nvCxnSpPr>
      <xdr:spPr>
        <a:xfrm flipV="1">
          <a:off x="1844040" y="3589020"/>
          <a:ext cx="7620" cy="3048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464820</xdr:colOff>
      <xdr:row>137</xdr:row>
      <xdr:rowOff>83820</xdr:rowOff>
    </xdr:from>
    <xdr:to>
      <xdr:col>6</xdr:col>
      <xdr:colOff>190500</xdr:colOff>
      <xdr:row>137</xdr:row>
      <xdr:rowOff>83820</xdr:rowOff>
    </xdr:to>
    <xdr:cxnSp macro="">
      <xdr:nvCxnSpPr>
        <xdr:cNvPr id="64" name="Rechte verbindingslijn 63"/>
        <xdr:cNvCxnSpPr/>
      </xdr:nvCxnSpPr>
      <xdr:spPr>
        <a:xfrm>
          <a:off x="1684020" y="350520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464820</xdr:colOff>
      <xdr:row>137</xdr:row>
      <xdr:rowOff>182880</xdr:rowOff>
    </xdr:from>
    <xdr:to>
      <xdr:col>6</xdr:col>
      <xdr:colOff>190500</xdr:colOff>
      <xdr:row>137</xdr:row>
      <xdr:rowOff>182880</xdr:rowOff>
    </xdr:to>
    <xdr:cxnSp macro="">
      <xdr:nvCxnSpPr>
        <xdr:cNvPr id="65" name="Rechte verbindingslijn 64"/>
        <xdr:cNvCxnSpPr/>
      </xdr:nvCxnSpPr>
      <xdr:spPr>
        <a:xfrm>
          <a:off x="1684020" y="3604260"/>
          <a:ext cx="33528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152</xdr:row>
      <xdr:rowOff>0</xdr:rowOff>
    </xdr:from>
    <xdr:to>
      <xdr:col>15</xdr:col>
      <xdr:colOff>22860</xdr:colOff>
      <xdr:row>172</xdr:row>
      <xdr:rowOff>121920</xdr:rowOff>
    </xdr:to>
    <xdr:graphicFrame macro="">
      <xdr:nvGraphicFramePr>
        <xdr:cNvPr id="66" name="Grafiek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251460</xdr:colOff>
      <xdr:row>39</xdr:row>
      <xdr:rowOff>83820</xdr:rowOff>
    </xdr:from>
    <xdr:to>
      <xdr:col>4</xdr:col>
      <xdr:colOff>289560</xdr:colOff>
      <xdr:row>56</xdr:row>
      <xdr:rowOff>0</xdr:rowOff>
    </xdr:to>
    <xdr:cxnSp macro="">
      <xdr:nvCxnSpPr>
        <xdr:cNvPr id="70" name="Rechte verbindingslijn 69"/>
        <xdr:cNvCxnSpPr/>
      </xdr:nvCxnSpPr>
      <xdr:spPr>
        <a:xfrm flipH="1">
          <a:off x="1470660" y="6301740"/>
          <a:ext cx="1257300" cy="30251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335280</xdr:colOff>
      <xdr:row>169</xdr:row>
      <xdr:rowOff>30480</xdr:rowOff>
    </xdr:from>
    <xdr:ext cx="1201739" cy="436786"/>
    <xdr:sp macro="" textlink="">
      <xdr:nvSpPr>
        <xdr:cNvPr id="67" name="Tekstvak 66"/>
        <xdr:cNvSpPr txBox="1"/>
      </xdr:nvSpPr>
      <xdr:spPr>
        <a:xfrm>
          <a:off x="1554480" y="33169860"/>
          <a:ext cx="120173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3">
                  <a:lumMod val="50000"/>
                </a:schemeClr>
              </a:solidFill>
            </a:rPr>
            <a:t>         </a:t>
          </a:r>
          <a:r>
            <a:rPr lang="nl-NL" sz="1100" b="1" baseline="0">
              <a:solidFill>
                <a:schemeClr val="accent3">
                  <a:lumMod val="50000"/>
                </a:schemeClr>
              </a:solidFill>
            </a:rPr>
            <a:t> </a:t>
          </a:r>
          <a:r>
            <a:rPr lang="nl-NL" sz="1100" b="1">
              <a:solidFill>
                <a:schemeClr val="accent3">
                  <a:lumMod val="50000"/>
                </a:schemeClr>
              </a:solidFill>
            </a:rPr>
            <a:t>2e</a:t>
          </a:r>
          <a:r>
            <a:rPr lang="nl-NL" sz="1100" b="1" baseline="0">
              <a:solidFill>
                <a:schemeClr val="accent3">
                  <a:lumMod val="50000"/>
                </a:schemeClr>
              </a:solidFill>
            </a:rPr>
            <a:t> ORDE </a:t>
          </a:r>
        </a:p>
        <a:p>
          <a:r>
            <a:rPr lang="nl-NL" sz="1100" b="1" baseline="0">
              <a:solidFill>
                <a:schemeClr val="accent3">
                  <a:lumMod val="50000"/>
                </a:schemeClr>
              </a:solidFill>
            </a:rPr>
            <a:t>OPSTART  EFFECT</a:t>
          </a:r>
          <a:endParaRPr lang="nl-NL" sz="1100" b="1">
            <a:solidFill>
              <a:schemeClr val="accent3">
                <a:lumMod val="50000"/>
              </a:schemeClr>
            </a:solidFill>
          </a:endParaRP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0.32668</cdr:x>
      <cdr:y>0.37903</cdr:y>
    </cdr:from>
    <cdr:to>
      <cdr:x>0.42643</cdr:x>
      <cdr:y>0.62097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2994660" y="14325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0,632 = 63,2%</a:t>
          </a:r>
        </a:p>
      </cdr:txBody>
    </cdr:sp>
  </cdr:relSizeAnchor>
  <cdr:relSizeAnchor xmlns:cdr="http://schemas.openxmlformats.org/drawingml/2006/chartDrawing">
    <cdr:from>
      <cdr:x>0.3217</cdr:x>
      <cdr:y>0.59073</cdr:y>
    </cdr:from>
    <cdr:to>
      <cdr:x>0.42145</cdr:x>
      <cdr:y>0.83266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2948940" y="22326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0,368 = 36,8 %</a:t>
          </a:r>
        </a:p>
      </cdr:txBody>
    </cdr:sp>
  </cdr:relSizeAnchor>
  <cdr:relSizeAnchor xmlns:cdr="http://schemas.openxmlformats.org/drawingml/2006/chartDrawing">
    <cdr:from>
      <cdr:x>0.44971</cdr:x>
      <cdr:y>0.75806</cdr:y>
    </cdr:from>
    <cdr:to>
      <cdr:x>0.54946</cdr:x>
      <cdr:y>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122420" y="28651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U</a:t>
          </a:r>
          <a:r>
            <a:rPr lang="nl-NL" sz="1100" b="1" baseline="-25000">
              <a:solidFill>
                <a:srgbClr val="E816B1"/>
              </a:solidFill>
            </a:rPr>
            <a:t>R</a:t>
          </a:r>
          <a:r>
            <a:rPr lang="nl-NL" sz="1100" b="1" baseline="0">
              <a:solidFill>
                <a:srgbClr val="E816B1"/>
              </a:solidFill>
            </a:rPr>
            <a:t> </a:t>
          </a:r>
          <a:r>
            <a:rPr lang="nl-NL" sz="1100" b="1">
              <a:solidFill>
                <a:srgbClr val="E816B1"/>
              </a:solidFill>
            </a:rPr>
            <a:t>/ U</a:t>
          </a:r>
          <a:r>
            <a:rPr lang="nl-NL" sz="1100" b="1" baseline="-25000">
              <a:solidFill>
                <a:srgbClr val="E816B1"/>
              </a:solidFill>
            </a:rPr>
            <a:t>STEP</a:t>
          </a:r>
          <a:r>
            <a:rPr lang="nl-NL" sz="1100" b="1" baseline="0">
              <a:solidFill>
                <a:srgbClr val="E816B1"/>
              </a:solidFill>
            </a:rPr>
            <a:t>  = I /(U</a:t>
          </a:r>
          <a:r>
            <a:rPr lang="nl-NL" sz="1100" b="1" baseline="-25000">
              <a:solidFill>
                <a:srgbClr val="E816B1"/>
              </a:solidFill>
            </a:rPr>
            <a:t>STEP</a:t>
          </a:r>
          <a:r>
            <a:rPr lang="nl-NL" sz="1100" b="1" baseline="0">
              <a:solidFill>
                <a:srgbClr val="E816B1"/>
              </a:solidFill>
            </a:rPr>
            <a:t>/R)</a:t>
          </a:r>
          <a:r>
            <a:rPr lang="nl-NL" sz="1100" b="1">
              <a:solidFill>
                <a:srgbClr val="E816B1"/>
              </a:solidFill>
            </a:rPr>
            <a:t>    AFNAME STROOM EN SPANNING OVER WEERSTAND</a:t>
          </a:r>
        </a:p>
      </cdr:txBody>
    </cdr:sp>
  </cdr:relSizeAnchor>
  <cdr:relSizeAnchor xmlns:cdr="http://schemas.openxmlformats.org/drawingml/2006/chartDrawing">
    <cdr:from>
      <cdr:x>0.44722</cdr:x>
      <cdr:y>0.20766</cdr:y>
    </cdr:from>
    <cdr:to>
      <cdr:x>0.54697</cdr:x>
      <cdr:y>0.4496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4099560" y="7848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U</a:t>
          </a:r>
          <a:r>
            <a:rPr lang="nl-NL" sz="1100" b="1" baseline="-25000">
              <a:solidFill>
                <a:srgbClr val="C00000"/>
              </a:solidFill>
            </a:rPr>
            <a:t>C </a:t>
          </a:r>
          <a:r>
            <a:rPr lang="nl-NL" sz="1100" b="1" baseline="0">
              <a:solidFill>
                <a:srgbClr val="C00000"/>
              </a:solidFill>
            </a:rPr>
            <a:t> / U</a:t>
          </a:r>
          <a:r>
            <a:rPr lang="nl-NL" sz="1100" b="1" baseline="-25000">
              <a:solidFill>
                <a:srgbClr val="C00000"/>
              </a:solidFill>
            </a:rPr>
            <a:t>STEP </a:t>
          </a:r>
          <a:r>
            <a:rPr lang="nl-NL" sz="1100" b="1" baseline="0">
              <a:solidFill>
                <a:srgbClr val="C00000"/>
              </a:solidFill>
            </a:rPr>
            <a:t>  TOENAME SPANNINGSVERHOUDING OVER CONDENSATOR</a:t>
          </a:r>
        </a:p>
        <a:p xmlns:a="http://schemas.openxmlformats.org/drawingml/2006/main">
          <a:endParaRPr lang="nl-NL" sz="1100" b="1" baseline="0">
            <a:solidFill>
              <a:srgbClr val="C00000"/>
            </a:solidFill>
          </a:endParaRPr>
        </a:p>
        <a:p xmlns:a="http://schemas.openxmlformats.org/drawingml/2006/main">
          <a:r>
            <a:rPr lang="nl-NL" sz="1100" b="1" baseline="0">
              <a:solidFill>
                <a:srgbClr val="C00000"/>
              </a:solidFill>
            </a:rPr>
            <a:t>                    BEGIN SNELLE TOENAME  EN  ASYMPTOTISCH NAAR 1</a:t>
          </a:r>
          <a:endParaRPr lang="nl-NL" sz="1100" b="1" baseline="30000">
            <a:solidFill>
              <a:srgbClr val="C00000"/>
            </a:solidFill>
          </a:endParaRPr>
        </a:p>
        <a:p xmlns:a="http://schemas.openxmlformats.org/drawingml/2006/main">
          <a:endParaRPr lang="nl-NL" sz="1100" b="1" baseline="0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0.90357</cdr:x>
      <cdr:y>0.91532</cdr:y>
    </cdr:from>
    <cdr:to>
      <cdr:x>0.94264</cdr:x>
      <cdr:y>0.99194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8282940" y="3459480"/>
          <a:ext cx="35814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t/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0.26766</cdr:x>
      <cdr:y>0.03831</cdr:y>
    </cdr:from>
    <cdr:to>
      <cdr:x>0.36741</cdr:x>
      <cdr:y>0.28024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2453640" y="1447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 = 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0.87864</cdr:x>
      <cdr:y>0.05444</cdr:y>
    </cdr:from>
    <cdr:to>
      <cdr:x>0.97839</cdr:x>
      <cdr:y>0.29637</cdr:y>
    </cdr:to>
    <cdr:sp macro="" textlink="">
      <cdr:nvSpPr>
        <cdr:cNvPr id="8" name="Tekstvak 1"/>
        <cdr:cNvSpPr txBox="1"/>
      </cdr:nvSpPr>
      <cdr:spPr>
        <a:xfrm xmlns:a="http://schemas.openxmlformats.org/drawingml/2006/main">
          <a:off x="8054340" y="2057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1 = 100 %</a:t>
          </a:r>
        </a:p>
      </cdr:txBody>
    </cdr:sp>
  </cdr:relSizeAnchor>
  <cdr:relSizeAnchor xmlns:cdr="http://schemas.openxmlformats.org/drawingml/2006/chartDrawing">
    <cdr:from>
      <cdr:x>0.46218</cdr:x>
      <cdr:y>0.44556</cdr:y>
    </cdr:from>
    <cdr:to>
      <cdr:x>0.56193</cdr:x>
      <cdr:y>0.6875</cdr:y>
    </cdr:to>
    <cdr:sp macro="" textlink="">
      <cdr:nvSpPr>
        <cdr:cNvPr id="9" name="Tekstvak 8"/>
        <cdr:cNvSpPr txBox="1"/>
      </cdr:nvSpPr>
      <cdr:spPr>
        <a:xfrm xmlns:a="http://schemas.openxmlformats.org/drawingml/2006/main">
          <a:off x="4236720" y="16840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POPULAIR GEZEGD:  BIJ CONDENSATOR EERST STROOM DAN SPANNING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100" b="1" baseline="0"/>
            <a:t>                                      OF </a:t>
          </a:r>
          <a:r>
            <a:rPr lang="nl-NL" sz="1100" b="1" baseline="0">
              <a:latin typeface="+mn-lt"/>
              <a:ea typeface="+mn-ea"/>
              <a:cs typeface="+mn-cs"/>
            </a:rPr>
            <a:t>EERST LADING DAN PAS SPANNING</a:t>
          </a:r>
        </a:p>
        <a:p xmlns:a="http://schemas.openxmlformats.org/drawingml/2006/main">
          <a:r>
            <a:rPr lang="nl-NL" sz="1100" b="1" baseline="0"/>
            <a:t>	         OF EERST LAGE CAPACITIEVE WEERSTAND </a:t>
          </a:r>
          <a:endParaRPr lang="nl-NL" sz="1100" b="1"/>
        </a:p>
      </cdr:txBody>
    </cdr:sp>
  </cdr:relSizeAnchor>
  <cdr:relSizeAnchor xmlns:cdr="http://schemas.openxmlformats.org/drawingml/2006/chartDrawing">
    <cdr:from>
      <cdr:x>0.22361</cdr:x>
      <cdr:y>0.90524</cdr:y>
    </cdr:from>
    <cdr:to>
      <cdr:x>0.27681</cdr:x>
      <cdr:y>0.95968</cdr:y>
    </cdr:to>
    <cdr:sp macro="" textlink="">
      <cdr:nvSpPr>
        <cdr:cNvPr id="10" name="Tekstvak 9"/>
        <cdr:cNvSpPr txBox="1"/>
      </cdr:nvSpPr>
      <cdr:spPr>
        <a:xfrm xmlns:a="http://schemas.openxmlformats.org/drawingml/2006/main">
          <a:off x="2049780" y="3421380"/>
          <a:ext cx="487680" cy="205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7030A0"/>
              </a:solidFill>
            </a:rPr>
            <a:t>0,693</a:t>
          </a:r>
        </a:p>
      </cdr:txBody>
    </cdr:sp>
  </cdr:relSizeAnchor>
  <cdr:relSizeAnchor xmlns:cdr="http://schemas.openxmlformats.org/drawingml/2006/chartDrawing">
    <cdr:from>
      <cdr:x>0.2951</cdr:x>
      <cdr:y>0.125</cdr:y>
    </cdr:from>
    <cdr:to>
      <cdr:x>0.46218</cdr:x>
      <cdr:y>0.36694</cdr:y>
    </cdr:to>
    <cdr:sp macro="" textlink="">
      <cdr:nvSpPr>
        <cdr:cNvPr id="11" name="Tekstvak 10"/>
        <cdr:cNvSpPr txBox="1"/>
      </cdr:nvSpPr>
      <cdr:spPr>
        <a:xfrm xmlns:a="http://schemas.openxmlformats.org/drawingml/2006/main">
          <a:off x="2705100" y="472440"/>
          <a:ext cx="153162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400" b="1">
              <a:solidFill>
                <a:srgbClr val="C00000"/>
              </a:solidFill>
            </a:rPr>
            <a:t>U</a:t>
          </a:r>
          <a:r>
            <a:rPr lang="nl-NL" sz="1400" b="1" baseline="-25000">
              <a:solidFill>
                <a:srgbClr val="C00000"/>
              </a:solidFill>
            </a:rPr>
            <a:t>C</a:t>
          </a:r>
          <a:r>
            <a:rPr lang="nl-NL" sz="1400" b="1">
              <a:solidFill>
                <a:srgbClr val="C00000"/>
              </a:solidFill>
            </a:rPr>
            <a:t> = U</a:t>
          </a:r>
          <a:r>
            <a:rPr lang="nl-NL" sz="1400" b="1" baseline="-25000">
              <a:solidFill>
                <a:srgbClr val="C00000"/>
              </a:solidFill>
            </a:rPr>
            <a:t>STEP</a:t>
          </a:r>
          <a:r>
            <a:rPr lang="nl-NL" sz="1400" b="1">
              <a:solidFill>
                <a:srgbClr val="C00000"/>
              </a:solidFill>
            </a:rPr>
            <a:t> ( 1-e</a:t>
          </a:r>
          <a:r>
            <a:rPr lang="nl-NL" sz="1400" b="1" baseline="30000">
              <a:solidFill>
                <a:srgbClr val="C00000"/>
              </a:solidFill>
            </a:rPr>
            <a:t>-t/</a:t>
          </a:r>
          <a:r>
            <a:rPr lang="el-GR" sz="1400" b="1" baseline="30000">
              <a:solidFill>
                <a:srgbClr val="C00000"/>
              </a:solidFill>
            </a:rPr>
            <a:t>τ</a:t>
          </a:r>
          <a:r>
            <a:rPr lang="el-GR" sz="1400" b="1">
              <a:solidFill>
                <a:srgbClr val="C00000"/>
              </a:solidFill>
            </a:rPr>
            <a:t>)</a:t>
          </a:r>
          <a:endParaRPr lang="nl-NL" sz="1400" b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0.30424</cdr:x>
      <cdr:y>0.82863</cdr:y>
    </cdr:from>
    <cdr:to>
      <cdr:x>0.47132</cdr:x>
      <cdr:y>0.91532</cdr:y>
    </cdr:to>
    <cdr:sp macro="" textlink="">
      <cdr:nvSpPr>
        <cdr:cNvPr id="12" name="Tekstvak 1"/>
        <cdr:cNvSpPr txBox="1"/>
      </cdr:nvSpPr>
      <cdr:spPr>
        <a:xfrm xmlns:a="http://schemas.openxmlformats.org/drawingml/2006/main">
          <a:off x="2788920" y="3131820"/>
          <a:ext cx="1531620" cy="327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400" b="1">
              <a:solidFill>
                <a:srgbClr val="E816B1"/>
              </a:solidFill>
            </a:rPr>
            <a:t>U</a:t>
          </a:r>
          <a:r>
            <a:rPr lang="nl-NL" sz="1400" b="1" baseline="-25000">
              <a:solidFill>
                <a:srgbClr val="E816B1"/>
              </a:solidFill>
            </a:rPr>
            <a:t>R</a:t>
          </a:r>
          <a:r>
            <a:rPr lang="nl-NL" sz="1400" b="1">
              <a:solidFill>
                <a:srgbClr val="E816B1"/>
              </a:solidFill>
            </a:rPr>
            <a:t> = U</a:t>
          </a:r>
          <a:r>
            <a:rPr lang="nl-NL" sz="1400" b="1" baseline="-25000">
              <a:solidFill>
                <a:srgbClr val="E816B1"/>
              </a:solidFill>
            </a:rPr>
            <a:t>STEP</a:t>
          </a:r>
          <a:r>
            <a:rPr lang="nl-NL" sz="1400" b="1">
              <a:solidFill>
                <a:srgbClr val="E816B1"/>
              </a:solidFill>
            </a:rPr>
            <a:t> e</a:t>
          </a:r>
          <a:r>
            <a:rPr lang="nl-NL" sz="1400" b="1" baseline="30000">
              <a:solidFill>
                <a:srgbClr val="E816B1"/>
              </a:solidFill>
            </a:rPr>
            <a:t>-t/</a:t>
          </a:r>
          <a:r>
            <a:rPr lang="el-GR" sz="1400" b="1" baseline="30000">
              <a:solidFill>
                <a:srgbClr val="E816B1"/>
              </a:solidFill>
            </a:rPr>
            <a:t>τ</a:t>
          </a:r>
          <a:endParaRPr lang="nl-NL" sz="1400" b="1">
            <a:solidFill>
              <a:srgbClr val="E816B1"/>
            </a:solidFill>
          </a:endParaRPr>
        </a:p>
      </cdr:txBody>
    </cdr:sp>
  </cdr:relSizeAnchor>
  <cdr:relSizeAnchor xmlns:cdr="http://schemas.openxmlformats.org/drawingml/2006/chartDrawing">
    <cdr:from>
      <cdr:x>0.88944</cdr:x>
      <cdr:y>0.8629</cdr:y>
    </cdr:from>
    <cdr:to>
      <cdr:x>0.98919</cdr:x>
      <cdr:y>0.9254</cdr:y>
    </cdr:to>
    <cdr:sp macro="" textlink="">
      <cdr:nvSpPr>
        <cdr:cNvPr id="13" name="Tekstvak 1"/>
        <cdr:cNvSpPr txBox="1"/>
      </cdr:nvSpPr>
      <cdr:spPr>
        <a:xfrm xmlns:a="http://schemas.openxmlformats.org/drawingml/2006/main">
          <a:off x="8153400" y="3261361"/>
          <a:ext cx="914394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0 = 0 %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0.32668</cdr:x>
      <cdr:y>0.37903</cdr:y>
    </cdr:from>
    <cdr:to>
      <cdr:x>0.42643</cdr:x>
      <cdr:y>0.62097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2994660" y="14325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0,632 = 63,2%</a:t>
          </a:r>
        </a:p>
      </cdr:txBody>
    </cdr:sp>
  </cdr:relSizeAnchor>
  <cdr:relSizeAnchor xmlns:cdr="http://schemas.openxmlformats.org/drawingml/2006/chartDrawing">
    <cdr:from>
      <cdr:x>0.3217</cdr:x>
      <cdr:y>0.59073</cdr:y>
    </cdr:from>
    <cdr:to>
      <cdr:x>0.42145</cdr:x>
      <cdr:y>0.83266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2948940" y="22326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0,368 = 36,8 %</a:t>
          </a:r>
        </a:p>
      </cdr:txBody>
    </cdr:sp>
  </cdr:relSizeAnchor>
  <cdr:relSizeAnchor xmlns:cdr="http://schemas.openxmlformats.org/drawingml/2006/chartDrawing">
    <cdr:from>
      <cdr:x>0.45387</cdr:x>
      <cdr:y>0.20362</cdr:y>
    </cdr:from>
    <cdr:to>
      <cdr:x>0.55362</cdr:x>
      <cdr:y>0.44556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160529" y="769603"/>
          <a:ext cx="914394" cy="91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U</a:t>
          </a:r>
          <a:r>
            <a:rPr lang="nl-NL" sz="1100" b="1" baseline="-25000">
              <a:solidFill>
                <a:srgbClr val="E816B1"/>
              </a:solidFill>
            </a:rPr>
            <a:t>R</a:t>
          </a:r>
          <a:r>
            <a:rPr lang="nl-NL" sz="1100" b="1" baseline="0">
              <a:solidFill>
                <a:srgbClr val="E816B1"/>
              </a:solidFill>
            </a:rPr>
            <a:t> </a:t>
          </a:r>
          <a:r>
            <a:rPr lang="nl-NL" sz="1100" b="1">
              <a:solidFill>
                <a:srgbClr val="E816B1"/>
              </a:solidFill>
            </a:rPr>
            <a:t>/ U</a:t>
          </a:r>
          <a:r>
            <a:rPr lang="nl-NL" sz="1100" b="1" baseline="-25000">
              <a:solidFill>
                <a:srgbClr val="E816B1"/>
              </a:solidFill>
            </a:rPr>
            <a:t>STEP</a:t>
          </a:r>
          <a:r>
            <a:rPr lang="nl-NL" sz="1100" b="1" baseline="0">
              <a:solidFill>
                <a:srgbClr val="E816B1"/>
              </a:solidFill>
            </a:rPr>
            <a:t>  = I /(U</a:t>
          </a:r>
          <a:r>
            <a:rPr lang="nl-NL" sz="1100" b="1" baseline="-25000">
              <a:solidFill>
                <a:srgbClr val="E816B1"/>
              </a:solidFill>
            </a:rPr>
            <a:t>STEP</a:t>
          </a:r>
          <a:r>
            <a:rPr lang="nl-NL" sz="1100" b="1" baseline="0">
              <a:solidFill>
                <a:srgbClr val="E816B1"/>
              </a:solidFill>
            </a:rPr>
            <a:t>/R)</a:t>
          </a:r>
          <a:r>
            <a:rPr lang="nl-NL" sz="1100" b="1">
              <a:solidFill>
                <a:srgbClr val="E816B1"/>
              </a:solidFill>
            </a:rPr>
            <a:t>    TOENAME STROOM EN SPANNING  OVER WEERSTAND</a:t>
          </a:r>
        </a:p>
      </cdr:txBody>
    </cdr:sp>
  </cdr:relSizeAnchor>
  <cdr:relSizeAnchor xmlns:cdr="http://schemas.openxmlformats.org/drawingml/2006/chartDrawing">
    <cdr:from>
      <cdr:x>0.44888</cdr:x>
      <cdr:y>0.66935</cdr:y>
    </cdr:from>
    <cdr:to>
      <cdr:x>0.54863</cdr:x>
      <cdr:y>0.91129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4114843" y="2529835"/>
          <a:ext cx="914394" cy="91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U</a:t>
          </a:r>
          <a:r>
            <a:rPr lang="nl-NL" sz="1100" b="1" baseline="-25000">
              <a:solidFill>
                <a:srgbClr val="C00000"/>
              </a:solidFill>
            </a:rPr>
            <a:t>L </a:t>
          </a:r>
          <a:r>
            <a:rPr lang="nl-NL" sz="1100" b="1" baseline="0">
              <a:solidFill>
                <a:srgbClr val="C00000"/>
              </a:solidFill>
            </a:rPr>
            <a:t> / U</a:t>
          </a:r>
          <a:r>
            <a:rPr lang="nl-NL" sz="1100" b="1" baseline="-25000">
              <a:solidFill>
                <a:srgbClr val="C00000"/>
              </a:solidFill>
            </a:rPr>
            <a:t>STEP </a:t>
          </a:r>
          <a:r>
            <a:rPr lang="nl-NL" sz="1100" b="1" baseline="0">
              <a:solidFill>
                <a:srgbClr val="C00000"/>
              </a:solidFill>
            </a:rPr>
            <a:t>  AFNAME SPANNINGSVERHOUDING OVER SPOEL</a:t>
          </a:r>
        </a:p>
        <a:p xmlns:a="http://schemas.openxmlformats.org/drawingml/2006/main">
          <a:endParaRPr lang="nl-NL" sz="1100" b="1" baseline="0">
            <a:solidFill>
              <a:srgbClr val="C00000"/>
            </a:solidFill>
          </a:endParaRPr>
        </a:p>
        <a:p xmlns:a="http://schemas.openxmlformats.org/drawingml/2006/main">
          <a:r>
            <a:rPr lang="nl-NL" sz="1100" b="1" baseline="0">
              <a:solidFill>
                <a:srgbClr val="C00000"/>
              </a:solidFill>
            </a:rPr>
            <a:t>                    BEGIN SNELLE AFNAME EN  ASYMPTOTISCH NAAR 0</a:t>
          </a:r>
          <a:endParaRPr lang="nl-NL" sz="1100" b="1" baseline="30000">
            <a:solidFill>
              <a:srgbClr val="C00000"/>
            </a:solidFill>
          </a:endParaRPr>
        </a:p>
        <a:p xmlns:a="http://schemas.openxmlformats.org/drawingml/2006/main">
          <a:endParaRPr lang="nl-NL" sz="1100" b="1" baseline="0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0.90357</cdr:x>
      <cdr:y>0.91532</cdr:y>
    </cdr:from>
    <cdr:to>
      <cdr:x>0.94264</cdr:x>
      <cdr:y>0.99194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8282940" y="3459480"/>
          <a:ext cx="35814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t/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0.26766</cdr:x>
      <cdr:y>0.03831</cdr:y>
    </cdr:from>
    <cdr:to>
      <cdr:x>0.36741</cdr:x>
      <cdr:y>0.28024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2453640" y="1447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 = 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0.87864</cdr:x>
      <cdr:y>0.05444</cdr:y>
    </cdr:from>
    <cdr:to>
      <cdr:x>0.97839</cdr:x>
      <cdr:y>0.29637</cdr:y>
    </cdr:to>
    <cdr:sp macro="" textlink="">
      <cdr:nvSpPr>
        <cdr:cNvPr id="8" name="Tekstvak 1"/>
        <cdr:cNvSpPr txBox="1"/>
      </cdr:nvSpPr>
      <cdr:spPr>
        <a:xfrm xmlns:a="http://schemas.openxmlformats.org/drawingml/2006/main">
          <a:off x="8054340" y="2057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E816B1"/>
              </a:solidFill>
            </a:rPr>
            <a:t>1 = 100 %</a:t>
          </a:r>
        </a:p>
      </cdr:txBody>
    </cdr:sp>
  </cdr:relSizeAnchor>
  <cdr:relSizeAnchor xmlns:cdr="http://schemas.openxmlformats.org/drawingml/2006/chartDrawing">
    <cdr:from>
      <cdr:x>0.45137</cdr:x>
      <cdr:y>0.44354</cdr:y>
    </cdr:from>
    <cdr:to>
      <cdr:x>0.55112</cdr:x>
      <cdr:y>0.68548</cdr:y>
    </cdr:to>
    <cdr:sp macro="" textlink="">
      <cdr:nvSpPr>
        <cdr:cNvPr id="9" name="Tekstvak 8"/>
        <cdr:cNvSpPr txBox="1"/>
      </cdr:nvSpPr>
      <cdr:spPr>
        <a:xfrm xmlns:a="http://schemas.openxmlformats.org/drawingml/2006/main">
          <a:off x="4137679" y="1676383"/>
          <a:ext cx="914395" cy="91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POPULAIR GEZEGD:  BIJ SPOEL EERST SPANNING DAN STROOM</a:t>
          </a:r>
        </a:p>
        <a:p xmlns:a="http://schemas.openxmlformats.org/drawingml/2006/main">
          <a:r>
            <a:rPr lang="nl-NL" sz="1100" b="1"/>
            <a:t>                                      OF EERST MAGNETISCH VELD OPBOUWEN DAN PAS STROOM</a:t>
          </a:r>
        </a:p>
        <a:p xmlns:a="http://schemas.openxmlformats.org/drawingml/2006/main">
          <a:r>
            <a:rPr lang="nl-NL" sz="1100" b="1"/>
            <a:t>                                      OF EERST HO</a:t>
          </a:r>
          <a:r>
            <a:rPr lang="nl-NL" sz="1100" b="1" baseline="0"/>
            <a:t>GE </a:t>
          </a:r>
          <a:r>
            <a:rPr lang="nl-NL" sz="1100" b="1"/>
            <a:t> INDUCTIEVE WEERSTAND</a:t>
          </a:r>
        </a:p>
        <a:p xmlns:a="http://schemas.openxmlformats.org/drawingml/2006/main">
          <a:endParaRPr lang="nl-NL" sz="1100" b="1"/>
        </a:p>
      </cdr:txBody>
    </cdr:sp>
  </cdr:relSizeAnchor>
  <cdr:relSizeAnchor xmlns:cdr="http://schemas.openxmlformats.org/drawingml/2006/chartDrawing">
    <cdr:from>
      <cdr:x>0.22278</cdr:x>
      <cdr:y>0.90726</cdr:y>
    </cdr:from>
    <cdr:to>
      <cdr:x>0.27598</cdr:x>
      <cdr:y>0.96169</cdr:y>
    </cdr:to>
    <cdr:sp macro="" textlink="">
      <cdr:nvSpPr>
        <cdr:cNvPr id="10" name="Tekstvak 1"/>
        <cdr:cNvSpPr txBox="1"/>
      </cdr:nvSpPr>
      <cdr:spPr>
        <a:xfrm xmlns:a="http://schemas.openxmlformats.org/drawingml/2006/main">
          <a:off x="2042160" y="3429000"/>
          <a:ext cx="487680" cy="205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7030A0"/>
              </a:solidFill>
            </a:rPr>
            <a:t>0,693</a:t>
          </a:r>
        </a:p>
      </cdr:txBody>
    </cdr:sp>
  </cdr:relSizeAnchor>
  <cdr:relSizeAnchor xmlns:cdr="http://schemas.openxmlformats.org/drawingml/2006/chartDrawing">
    <cdr:from>
      <cdr:x>0.30673</cdr:x>
      <cdr:y>0.12298</cdr:y>
    </cdr:from>
    <cdr:to>
      <cdr:x>0.47382</cdr:x>
      <cdr:y>0.36492</cdr:y>
    </cdr:to>
    <cdr:sp macro="" textlink="">
      <cdr:nvSpPr>
        <cdr:cNvPr id="11" name="Tekstvak 1"/>
        <cdr:cNvSpPr txBox="1"/>
      </cdr:nvSpPr>
      <cdr:spPr>
        <a:xfrm xmlns:a="http://schemas.openxmlformats.org/drawingml/2006/main">
          <a:off x="2811780" y="464820"/>
          <a:ext cx="153162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400" b="1">
              <a:solidFill>
                <a:srgbClr val="E816B1"/>
              </a:solidFill>
            </a:rPr>
            <a:t>U</a:t>
          </a:r>
          <a:r>
            <a:rPr lang="nl-NL" sz="1400" b="1" baseline="-25000">
              <a:solidFill>
                <a:srgbClr val="E816B1"/>
              </a:solidFill>
            </a:rPr>
            <a:t>R</a:t>
          </a:r>
          <a:r>
            <a:rPr lang="nl-NL" sz="1400" b="1">
              <a:solidFill>
                <a:srgbClr val="E816B1"/>
              </a:solidFill>
            </a:rPr>
            <a:t> = U</a:t>
          </a:r>
          <a:r>
            <a:rPr lang="nl-NL" sz="1400" b="1" baseline="-25000">
              <a:solidFill>
                <a:srgbClr val="E816B1"/>
              </a:solidFill>
            </a:rPr>
            <a:t>STEP</a:t>
          </a:r>
          <a:r>
            <a:rPr lang="nl-NL" sz="1400" b="1">
              <a:solidFill>
                <a:srgbClr val="E816B1"/>
              </a:solidFill>
            </a:rPr>
            <a:t> ( 1-e</a:t>
          </a:r>
          <a:r>
            <a:rPr lang="nl-NL" sz="1400" b="1" baseline="30000">
              <a:solidFill>
                <a:srgbClr val="E816B1"/>
              </a:solidFill>
            </a:rPr>
            <a:t>-t/</a:t>
          </a:r>
          <a:r>
            <a:rPr lang="el-GR" sz="1400" b="1" baseline="30000">
              <a:solidFill>
                <a:srgbClr val="E816B1"/>
              </a:solidFill>
            </a:rPr>
            <a:t>τ</a:t>
          </a:r>
          <a:r>
            <a:rPr lang="el-GR" sz="1400" b="1">
              <a:solidFill>
                <a:srgbClr val="E816B1"/>
              </a:solidFill>
            </a:rPr>
            <a:t>)</a:t>
          </a:r>
          <a:endParaRPr lang="nl-NL" sz="1400" b="1">
            <a:solidFill>
              <a:srgbClr val="E816B1"/>
            </a:solidFill>
          </a:endParaRPr>
        </a:p>
      </cdr:txBody>
    </cdr:sp>
  </cdr:relSizeAnchor>
  <cdr:relSizeAnchor xmlns:cdr="http://schemas.openxmlformats.org/drawingml/2006/chartDrawing">
    <cdr:from>
      <cdr:x>0.30507</cdr:x>
      <cdr:y>0.8246</cdr:y>
    </cdr:from>
    <cdr:to>
      <cdr:x>0.47215</cdr:x>
      <cdr:y>0.91129</cdr:y>
    </cdr:to>
    <cdr:sp macro="" textlink="">
      <cdr:nvSpPr>
        <cdr:cNvPr id="12" name="Tekstvak 1"/>
        <cdr:cNvSpPr txBox="1"/>
      </cdr:nvSpPr>
      <cdr:spPr>
        <a:xfrm xmlns:a="http://schemas.openxmlformats.org/drawingml/2006/main">
          <a:off x="2796540" y="3116580"/>
          <a:ext cx="1531620" cy="327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400" b="1">
              <a:solidFill>
                <a:srgbClr val="C00000"/>
              </a:solidFill>
            </a:rPr>
            <a:t>U</a:t>
          </a:r>
          <a:r>
            <a:rPr lang="nl-NL" sz="1400" b="1" baseline="-25000">
              <a:solidFill>
                <a:srgbClr val="C00000"/>
              </a:solidFill>
            </a:rPr>
            <a:t>L</a:t>
          </a:r>
          <a:r>
            <a:rPr lang="nl-NL" sz="1400" b="1">
              <a:solidFill>
                <a:srgbClr val="C00000"/>
              </a:solidFill>
            </a:rPr>
            <a:t> = U</a:t>
          </a:r>
          <a:r>
            <a:rPr lang="nl-NL" sz="1400" b="1" baseline="-25000">
              <a:solidFill>
                <a:srgbClr val="C00000"/>
              </a:solidFill>
            </a:rPr>
            <a:t>STEP</a:t>
          </a:r>
          <a:r>
            <a:rPr lang="nl-NL" sz="1400" b="1">
              <a:solidFill>
                <a:srgbClr val="C00000"/>
              </a:solidFill>
            </a:rPr>
            <a:t> e</a:t>
          </a:r>
          <a:r>
            <a:rPr lang="nl-NL" sz="1400" b="1" baseline="30000">
              <a:solidFill>
                <a:srgbClr val="C00000"/>
              </a:solidFill>
            </a:rPr>
            <a:t>-t/</a:t>
          </a:r>
          <a:r>
            <a:rPr lang="el-GR" sz="1400" b="1" baseline="30000">
              <a:solidFill>
                <a:srgbClr val="C00000"/>
              </a:solidFill>
            </a:rPr>
            <a:t>τ</a:t>
          </a:r>
          <a:endParaRPr lang="nl-NL" sz="1400" b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0.8936</cdr:x>
      <cdr:y>0.86089</cdr:y>
    </cdr:from>
    <cdr:to>
      <cdr:x>0.99335</cdr:x>
      <cdr:y>0.92339</cdr:y>
    </cdr:to>
    <cdr:sp macro="" textlink="">
      <cdr:nvSpPr>
        <cdr:cNvPr id="13" name="Tekstvak 1"/>
        <cdr:cNvSpPr txBox="1"/>
      </cdr:nvSpPr>
      <cdr:spPr>
        <a:xfrm xmlns:a="http://schemas.openxmlformats.org/drawingml/2006/main">
          <a:off x="8191500" y="3253740"/>
          <a:ext cx="914394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0 = 0 %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0.32586</cdr:x>
      <cdr:y>0.27822</cdr:y>
    </cdr:from>
    <cdr:to>
      <cdr:x>0.42561</cdr:x>
      <cdr:y>0.52016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2987083" y="1051526"/>
          <a:ext cx="914394" cy="91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FASEHOEK BIJ +</a:t>
          </a:r>
          <a:r>
            <a:rPr lang="nl-NL" sz="1100" b="1" baseline="0">
              <a:solidFill>
                <a:srgbClr val="00B050"/>
              </a:solidFill>
            </a:rPr>
            <a:t> STAPRESPONSIE SPOEL  --&gt; </a:t>
          </a:r>
          <a:r>
            <a:rPr lang="el-GR" sz="1100" b="1" baseline="0">
              <a:solidFill>
                <a:srgbClr val="00B050"/>
              </a:solidFill>
              <a:latin typeface="Calibri"/>
            </a:rPr>
            <a:t>π</a:t>
          </a:r>
          <a:r>
            <a:rPr lang="nl-NL" sz="1100" b="1" baseline="0">
              <a:solidFill>
                <a:srgbClr val="00B050"/>
              </a:solidFill>
              <a:latin typeface="Calibri"/>
            </a:rPr>
            <a:t>/2 NAAR 0</a:t>
          </a:r>
          <a:r>
            <a:rPr lang="nl-NL" sz="1100" b="1" baseline="0">
              <a:solidFill>
                <a:srgbClr val="00B050"/>
              </a:solidFill>
            </a:rPr>
            <a:t> </a:t>
          </a:r>
          <a:endParaRPr lang="nl-NL" sz="1100" b="1">
            <a:solidFill>
              <a:srgbClr val="00B050"/>
            </a:solidFill>
          </a:endParaRPr>
        </a:p>
      </cdr:txBody>
    </cdr:sp>
  </cdr:relSizeAnchor>
  <cdr:relSizeAnchor xmlns:cdr="http://schemas.openxmlformats.org/drawingml/2006/chartDrawing">
    <cdr:from>
      <cdr:x>0.33417</cdr:x>
      <cdr:y>0.65524</cdr:y>
    </cdr:from>
    <cdr:to>
      <cdr:x>0.43392</cdr:x>
      <cdr:y>0.89718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3063260" y="2476482"/>
          <a:ext cx="914394" cy="91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F0"/>
              </a:solidFill>
            </a:rPr>
            <a:t>FASEHOEK BIJ + STAPRESPONSIE CONDENSATOR </a:t>
          </a:r>
          <a:r>
            <a:rPr lang="nl-NL" sz="1100" b="1" baseline="0">
              <a:solidFill>
                <a:srgbClr val="00B0F0"/>
              </a:solidFill>
            </a:rPr>
            <a:t> --&gt; 0 NAAR - </a:t>
          </a:r>
          <a:r>
            <a:rPr lang="el-GR" sz="1100" b="1" baseline="0">
              <a:solidFill>
                <a:srgbClr val="00B0F0"/>
              </a:solidFill>
              <a:latin typeface="Calibri"/>
            </a:rPr>
            <a:t>π</a:t>
          </a:r>
          <a:r>
            <a:rPr lang="nl-NL" sz="1100" b="1" baseline="0">
              <a:solidFill>
                <a:srgbClr val="00B0F0"/>
              </a:solidFill>
              <a:latin typeface="Calibri"/>
            </a:rPr>
            <a:t>/2</a:t>
          </a:r>
          <a:endParaRPr lang="nl-NL" sz="1100" b="1" baseline="0">
            <a:solidFill>
              <a:srgbClr val="00B0F0"/>
            </a:solidFill>
          </a:endParaRPr>
        </a:p>
      </cdr:txBody>
    </cdr:sp>
  </cdr:relSizeAnchor>
  <cdr:relSizeAnchor xmlns:cdr="http://schemas.openxmlformats.org/drawingml/2006/chartDrawing">
    <cdr:from>
      <cdr:x>0.91105</cdr:x>
      <cdr:y>0.4879</cdr:y>
    </cdr:from>
    <cdr:to>
      <cdr:x>0.95012</cdr:x>
      <cdr:y>0.56452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8351480" y="1844030"/>
          <a:ext cx="358149" cy="2895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t/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0.26766</cdr:x>
      <cdr:y>0.03831</cdr:y>
    </cdr:from>
    <cdr:to>
      <cdr:x>0.36741</cdr:x>
      <cdr:y>0.28024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2453640" y="1447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 = 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0.90108</cdr:x>
      <cdr:y>0.89113</cdr:y>
    </cdr:from>
    <cdr:to>
      <cdr:x>0.94015</cdr:x>
      <cdr:y>0.96775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8260040" y="3368030"/>
          <a:ext cx="358149" cy="2895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t/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0.26766</cdr:x>
      <cdr:y>0.03831</cdr:y>
    </cdr:from>
    <cdr:to>
      <cdr:x>0.36741</cdr:x>
      <cdr:y>0.28024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2453640" y="1447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nl-NL" sz="1600" b="1">
              <a:solidFill>
                <a:schemeClr val="tx1"/>
              </a:solidFill>
            </a:rPr>
            <a:t>t = </a:t>
          </a:r>
          <a:r>
            <a:rPr lang="el-GR" sz="1600" b="1">
              <a:solidFill>
                <a:schemeClr val="tx1"/>
              </a:solidFill>
              <a:latin typeface="Calibri"/>
            </a:rPr>
            <a:t>τ</a:t>
          </a:r>
          <a:endParaRPr lang="nl-NL" sz="16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0.38321</cdr:x>
      <cdr:y>0.50806</cdr:y>
    </cdr:from>
    <cdr:to>
      <cdr:x>0.48296</cdr:x>
      <cdr:y>0.75</cdr:y>
    </cdr:to>
    <cdr:sp macro="" textlink="">
      <cdr:nvSpPr>
        <cdr:cNvPr id="14" name="Tekstvak 13"/>
        <cdr:cNvSpPr txBox="1"/>
      </cdr:nvSpPr>
      <cdr:spPr>
        <a:xfrm xmlns:a="http://schemas.openxmlformats.org/drawingml/2006/main">
          <a:off x="3512820" y="19202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accent3">
                  <a:lumMod val="50000"/>
                </a:schemeClr>
              </a:solidFill>
            </a:rPr>
            <a:t>TWEE IDENTIEKE EERSTE ORDE SYSTEMEN IN SERIE</a:t>
          </a:r>
        </a:p>
      </cdr:txBody>
    </cdr:sp>
  </cdr:relSizeAnchor>
  <cdr:relSizeAnchor xmlns:cdr="http://schemas.openxmlformats.org/drawingml/2006/chartDrawing">
    <cdr:from>
      <cdr:x>0.17041</cdr:x>
      <cdr:y>0.32661</cdr:y>
    </cdr:from>
    <cdr:to>
      <cdr:x>0.27016</cdr:x>
      <cdr:y>0.56855</cdr:y>
    </cdr:to>
    <cdr:sp macro="" textlink="">
      <cdr:nvSpPr>
        <cdr:cNvPr id="15" name="Tekstvak 1"/>
        <cdr:cNvSpPr txBox="1"/>
      </cdr:nvSpPr>
      <cdr:spPr>
        <a:xfrm xmlns:a="http://schemas.openxmlformats.org/drawingml/2006/main">
          <a:off x="1562100" y="12344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ENKEL EERSTE</a:t>
          </a:r>
        </a:p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ORDE SYSTEEM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78</xdr:row>
      <xdr:rowOff>190500</xdr:rowOff>
    </xdr:from>
    <xdr:to>
      <xdr:col>4</xdr:col>
      <xdr:colOff>742950</xdr:colOff>
      <xdr:row>88</xdr:row>
      <xdr:rowOff>49530</xdr:rowOff>
    </xdr:to>
    <xdr:pic>
      <xdr:nvPicPr>
        <xdr:cNvPr id="2" name="il_fi" descr="http://hyperphysics.phy-astr.gsu.edu/hbase/electric/imgele/zcom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78880"/>
          <a:ext cx="3638550" cy="1703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142875</xdr:colOff>
      <xdr:row>79</xdr:row>
      <xdr:rowOff>95250</xdr:rowOff>
    </xdr:from>
    <xdr:to>
      <xdr:col>11</xdr:col>
      <xdr:colOff>544830</xdr:colOff>
      <xdr:row>86</xdr:row>
      <xdr:rowOff>95250</xdr:rowOff>
    </xdr:to>
    <xdr:pic>
      <xdr:nvPicPr>
        <xdr:cNvPr id="3" name="il_fi" descr="http://hyperphysics.phy-astr.gsu.edu/hbase/electric/imgele/zcom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00475" y="6381750"/>
          <a:ext cx="3457575" cy="128016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7</xdr:col>
      <xdr:colOff>411480</xdr:colOff>
      <xdr:row>104</xdr:row>
      <xdr:rowOff>129540</xdr:rowOff>
    </xdr:from>
    <xdr:to>
      <xdr:col>15</xdr:col>
      <xdr:colOff>15240</xdr:colOff>
      <xdr:row>112</xdr:row>
      <xdr:rowOff>106680</xdr:rowOff>
    </xdr:to>
    <xdr:pic>
      <xdr:nvPicPr>
        <xdr:cNvPr id="4" name="il_fi" descr="http://hyperphysics.phy-astr.gsu.edu/hbase/electric/imgele/cimp1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6508" b="55187"/>
        <a:stretch>
          <a:fillRect/>
        </a:stretch>
      </xdr:blipFill>
      <xdr:spPr bwMode="auto">
        <a:xfrm>
          <a:off x="4678680" y="10073640"/>
          <a:ext cx="4488180" cy="14401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7620</xdr:colOff>
      <xdr:row>104</xdr:row>
      <xdr:rowOff>60960</xdr:rowOff>
    </xdr:from>
    <xdr:to>
      <xdr:col>6</xdr:col>
      <xdr:colOff>358140</xdr:colOff>
      <xdr:row>113</xdr:row>
      <xdr:rowOff>76714</xdr:rowOff>
    </xdr:to>
    <xdr:pic>
      <xdr:nvPicPr>
        <xdr:cNvPr id="5" name="il_fi" descr="http://hyperphysics.phy-astr.gsu.edu/hbase/electric/imgele/cimp1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46947"/>
        <a:stretch>
          <a:fillRect/>
        </a:stretch>
      </xdr:blipFill>
      <xdr:spPr bwMode="auto">
        <a:xfrm>
          <a:off x="7620" y="10005060"/>
          <a:ext cx="4678680" cy="166167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0</xdr:colOff>
      <xdr:row>158</xdr:row>
      <xdr:rowOff>22860</xdr:rowOff>
    </xdr:from>
    <xdr:to>
      <xdr:col>10</xdr:col>
      <xdr:colOff>609600</xdr:colOff>
      <xdr:row>179</xdr:row>
      <xdr:rowOff>22860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</xdr:colOff>
      <xdr:row>186</xdr:row>
      <xdr:rowOff>38100</xdr:rowOff>
    </xdr:from>
    <xdr:to>
      <xdr:col>11</xdr:col>
      <xdr:colOff>0</xdr:colOff>
      <xdr:row>207</xdr:row>
      <xdr:rowOff>38100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125</xdr:row>
      <xdr:rowOff>15240</xdr:rowOff>
    </xdr:from>
    <xdr:to>
      <xdr:col>11</xdr:col>
      <xdr:colOff>91440</xdr:colOff>
      <xdr:row>144</xdr:row>
      <xdr:rowOff>22860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552450</xdr:colOff>
      <xdr:row>163</xdr:row>
      <xdr:rowOff>133350</xdr:rowOff>
    </xdr:from>
    <xdr:to>
      <xdr:col>13</xdr:col>
      <xdr:colOff>217170</xdr:colOff>
      <xdr:row>168</xdr:row>
      <xdr:rowOff>34290</xdr:rowOff>
    </xdr:to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819" t="26665" r="51907" b="43338"/>
        <a:stretch>
          <a:fillRect/>
        </a:stretch>
      </xdr:blipFill>
      <xdr:spPr>
        <a:xfrm rot="5400000">
          <a:off x="7665720" y="21480780"/>
          <a:ext cx="815340" cy="274320"/>
        </a:xfrm>
        <a:prstGeom prst="rect">
          <a:avLst/>
        </a:prstGeom>
      </xdr:spPr>
    </xdr:pic>
    <xdr:clientData/>
  </xdr:twoCellAnchor>
  <xdr:twoCellAnchor>
    <xdr:from>
      <xdr:col>12</xdr:col>
      <xdr:colOff>502920</xdr:colOff>
      <xdr:row>159</xdr:row>
      <xdr:rowOff>106680</xdr:rowOff>
    </xdr:from>
    <xdr:to>
      <xdr:col>13</xdr:col>
      <xdr:colOff>114300</xdr:colOff>
      <xdr:row>162</xdr:row>
      <xdr:rowOff>175260</xdr:rowOff>
    </xdr:to>
    <xdr:sp macro="" textlink="">
      <xdr:nvSpPr>
        <xdr:cNvPr id="51" name="Rechthoek 50"/>
        <xdr:cNvSpPr/>
      </xdr:nvSpPr>
      <xdr:spPr>
        <a:xfrm>
          <a:off x="7886700" y="20452080"/>
          <a:ext cx="220980" cy="61722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12</xdr:col>
      <xdr:colOff>601980</xdr:colOff>
      <xdr:row>162</xdr:row>
      <xdr:rowOff>160020</xdr:rowOff>
    </xdr:from>
    <xdr:to>
      <xdr:col>12</xdr:col>
      <xdr:colOff>601980</xdr:colOff>
      <xdr:row>163</xdr:row>
      <xdr:rowOff>167640</xdr:rowOff>
    </xdr:to>
    <xdr:cxnSp macro="">
      <xdr:nvCxnSpPr>
        <xdr:cNvPr id="53" name="Rechte verbindingslijn 52"/>
        <xdr:cNvCxnSpPr/>
      </xdr:nvCxnSpPr>
      <xdr:spPr>
        <a:xfrm>
          <a:off x="7985760" y="2105406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158</xdr:row>
      <xdr:rowOff>83820</xdr:rowOff>
    </xdr:from>
    <xdr:to>
      <xdr:col>13</xdr:col>
      <xdr:colOff>0</xdr:colOff>
      <xdr:row>159</xdr:row>
      <xdr:rowOff>91440</xdr:rowOff>
    </xdr:to>
    <xdr:cxnSp macro="">
      <xdr:nvCxnSpPr>
        <xdr:cNvPr id="56" name="Rechte verbindingslijn 55"/>
        <xdr:cNvCxnSpPr/>
      </xdr:nvCxnSpPr>
      <xdr:spPr>
        <a:xfrm>
          <a:off x="7993380" y="2024634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388620</xdr:colOff>
      <xdr:row>169</xdr:row>
      <xdr:rowOff>68580</xdr:rowOff>
    </xdr:from>
    <xdr:to>
      <xdr:col>13</xdr:col>
      <xdr:colOff>205740</xdr:colOff>
      <xdr:row>169</xdr:row>
      <xdr:rowOff>68580</xdr:rowOff>
    </xdr:to>
    <xdr:cxnSp macro="">
      <xdr:nvCxnSpPr>
        <xdr:cNvPr id="58" name="Rechte verbindingslijn 57"/>
        <xdr:cNvCxnSpPr/>
      </xdr:nvCxnSpPr>
      <xdr:spPr>
        <a:xfrm flipH="1">
          <a:off x="7772400" y="2224278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169</xdr:row>
      <xdr:rowOff>175260</xdr:rowOff>
    </xdr:from>
    <xdr:to>
      <xdr:col>13</xdr:col>
      <xdr:colOff>0</xdr:colOff>
      <xdr:row>171</xdr:row>
      <xdr:rowOff>0</xdr:rowOff>
    </xdr:to>
    <xdr:cxnSp macro="">
      <xdr:nvCxnSpPr>
        <xdr:cNvPr id="59" name="Rechte verbindingslijn 58"/>
        <xdr:cNvCxnSpPr/>
      </xdr:nvCxnSpPr>
      <xdr:spPr>
        <a:xfrm>
          <a:off x="7993380" y="2234946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167</xdr:row>
      <xdr:rowOff>152400</xdr:rowOff>
    </xdr:from>
    <xdr:to>
      <xdr:col>13</xdr:col>
      <xdr:colOff>0</xdr:colOff>
      <xdr:row>169</xdr:row>
      <xdr:rowOff>53340</xdr:rowOff>
    </xdr:to>
    <xdr:cxnSp macro="">
      <xdr:nvCxnSpPr>
        <xdr:cNvPr id="60" name="Rechte verbindingslijn 59"/>
        <xdr:cNvCxnSpPr/>
      </xdr:nvCxnSpPr>
      <xdr:spPr>
        <a:xfrm>
          <a:off x="7993380" y="21960840"/>
          <a:ext cx="0" cy="2667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388620</xdr:colOff>
      <xdr:row>169</xdr:row>
      <xdr:rowOff>175260</xdr:rowOff>
    </xdr:from>
    <xdr:to>
      <xdr:col>13</xdr:col>
      <xdr:colOff>205740</xdr:colOff>
      <xdr:row>169</xdr:row>
      <xdr:rowOff>175260</xdr:rowOff>
    </xdr:to>
    <xdr:cxnSp macro="">
      <xdr:nvCxnSpPr>
        <xdr:cNvPr id="62" name="Rechte verbindingslijn 61"/>
        <xdr:cNvCxnSpPr/>
      </xdr:nvCxnSpPr>
      <xdr:spPr>
        <a:xfrm flipH="1">
          <a:off x="7772400" y="2234946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320040</xdr:colOff>
      <xdr:row>164</xdr:row>
      <xdr:rowOff>106680</xdr:rowOff>
    </xdr:from>
    <xdr:to>
      <xdr:col>12</xdr:col>
      <xdr:colOff>106680</xdr:colOff>
      <xdr:row>166</xdr:row>
      <xdr:rowOff>129540</xdr:rowOff>
    </xdr:to>
    <xdr:sp macro="" textlink="">
      <xdr:nvSpPr>
        <xdr:cNvPr id="64" name="Ovaal 63"/>
        <xdr:cNvSpPr/>
      </xdr:nvSpPr>
      <xdr:spPr>
        <a:xfrm>
          <a:off x="7703820" y="21549360"/>
          <a:ext cx="396240" cy="38862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11</xdr:col>
      <xdr:colOff>350520</xdr:colOff>
      <xdr:row>164</xdr:row>
      <xdr:rowOff>167640</xdr:rowOff>
    </xdr:from>
    <xdr:ext cx="389274" cy="311496"/>
    <xdr:sp macro="" textlink="">
      <xdr:nvSpPr>
        <xdr:cNvPr id="65" name="Tekstvak 64"/>
        <xdr:cNvSpPr txBox="1"/>
      </xdr:nvSpPr>
      <xdr:spPr>
        <a:xfrm>
          <a:off x="7734300" y="21610320"/>
          <a:ext cx="3892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U~</a:t>
          </a:r>
        </a:p>
      </xdr:txBody>
    </xdr:sp>
    <xdr:clientData/>
  </xdr:oneCellAnchor>
  <xdr:twoCellAnchor>
    <xdr:from>
      <xdr:col>11</xdr:col>
      <xdr:colOff>510540</xdr:colOff>
      <xdr:row>158</xdr:row>
      <xdr:rowOff>99060</xdr:rowOff>
    </xdr:from>
    <xdr:to>
      <xdr:col>11</xdr:col>
      <xdr:colOff>518160</xdr:colOff>
      <xdr:row>164</xdr:row>
      <xdr:rowOff>106680</xdr:rowOff>
    </xdr:to>
    <xdr:cxnSp macro="">
      <xdr:nvCxnSpPr>
        <xdr:cNvPr id="66" name="Rechte verbindingslijn 65"/>
        <xdr:cNvCxnSpPr>
          <a:endCxn id="64" idx="0"/>
        </xdr:cNvCxnSpPr>
      </xdr:nvCxnSpPr>
      <xdr:spPr>
        <a:xfrm>
          <a:off x="7894320" y="20444460"/>
          <a:ext cx="7620" cy="11049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518160</xdr:colOff>
      <xdr:row>166</xdr:row>
      <xdr:rowOff>129540</xdr:rowOff>
    </xdr:from>
    <xdr:to>
      <xdr:col>11</xdr:col>
      <xdr:colOff>518160</xdr:colOff>
      <xdr:row>170</xdr:row>
      <xdr:rowOff>167640</xdr:rowOff>
    </xdr:to>
    <xdr:cxnSp macro="">
      <xdr:nvCxnSpPr>
        <xdr:cNvPr id="67" name="Rechte verbindingslijn 66"/>
        <xdr:cNvCxnSpPr/>
      </xdr:nvCxnSpPr>
      <xdr:spPr>
        <a:xfrm>
          <a:off x="7901940" y="21937980"/>
          <a:ext cx="0" cy="769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502920</xdr:colOff>
      <xdr:row>158</xdr:row>
      <xdr:rowOff>91440</xdr:rowOff>
    </xdr:from>
    <xdr:to>
      <xdr:col>13</xdr:col>
      <xdr:colOff>7620</xdr:colOff>
      <xdr:row>158</xdr:row>
      <xdr:rowOff>99060</xdr:rowOff>
    </xdr:to>
    <xdr:cxnSp macro="">
      <xdr:nvCxnSpPr>
        <xdr:cNvPr id="68" name="Rechte verbindingslijn 67"/>
        <xdr:cNvCxnSpPr/>
      </xdr:nvCxnSpPr>
      <xdr:spPr>
        <a:xfrm flipH="1">
          <a:off x="7886700" y="20436840"/>
          <a:ext cx="7239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518160</xdr:colOff>
      <xdr:row>170</xdr:row>
      <xdr:rowOff>167640</xdr:rowOff>
    </xdr:from>
    <xdr:to>
      <xdr:col>13</xdr:col>
      <xdr:colOff>0</xdr:colOff>
      <xdr:row>170</xdr:row>
      <xdr:rowOff>175260</xdr:rowOff>
    </xdr:to>
    <xdr:cxnSp macro="">
      <xdr:nvCxnSpPr>
        <xdr:cNvPr id="69" name="Rechte verbindingslijn 68"/>
        <xdr:cNvCxnSpPr/>
      </xdr:nvCxnSpPr>
      <xdr:spPr>
        <a:xfrm>
          <a:off x="7901940" y="22707600"/>
          <a:ext cx="70104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560070</xdr:colOff>
      <xdr:row>192</xdr:row>
      <xdr:rowOff>133350</xdr:rowOff>
    </xdr:from>
    <xdr:to>
      <xdr:col>14</xdr:col>
      <xdr:colOff>224790</xdr:colOff>
      <xdr:row>197</xdr:row>
      <xdr:rowOff>34290</xdr:rowOff>
    </xdr:to>
    <xdr:pic>
      <xdr:nvPicPr>
        <xdr:cNvPr id="92" name="Afbeelding 9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819" t="26665" r="51907" b="43338"/>
        <a:stretch>
          <a:fillRect/>
        </a:stretch>
      </xdr:blipFill>
      <xdr:spPr>
        <a:xfrm rot="5400000">
          <a:off x="8892540" y="27020520"/>
          <a:ext cx="815340" cy="274320"/>
        </a:xfrm>
        <a:prstGeom prst="rect">
          <a:avLst/>
        </a:prstGeom>
      </xdr:spPr>
    </xdr:pic>
    <xdr:clientData/>
  </xdr:twoCellAnchor>
  <xdr:twoCellAnchor>
    <xdr:from>
      <xdr:col>13</xdr:col>
      <xdr:colOff>518160</xdr:colOff>
      <xdr:row>188</xdr:row>
      <xdr:rowOff>106680</xdr:rowOff>
    </xdr:from>
    <xdr:to>
      <xdr:col>14</xdr:col>
      <xdr:colOff>129540</xdr:colOff>
      <xdr:row>191</xdr:row>
      <xdr:rowOff>175260</xdr:rowOff>
    </xdr:to>
    <xdr:sp macro="" textlink="">
      <xdr:nvSpPr>
        <xdr:cNvPr id="93" name="Rechthoek 92"/>
        <xdr:cNvSpPr/>
      </xdr:nvSpPr>
      <xdr:spPr>
        <a:xfrm>
          <a:off x="9121140" y="25991820"/>
          <a:ext cx="220980" cy="61722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14</xdr:col>
      <xdr:colOff>7620</xdr:colOff>
      <xdr:row>191</xdr:row>
      <xdr:rowOff>160020</xdr:rowOff>
    </xdr:from>
    <xdr:to>
      <xdr:col>14</xdr:col>
      <xdr:colOff>7620</xdr:colOff>
      <xdr:row>192</xdr:row>
      <xdr:rowOff>167640</xdr:rowOff>
    </xdr:to>
    <xdr:cxnSp macro="">
      <xdr:nvCxnSpPr>
        <xdr:cNvPr id="94" name="Rechte verbindingslijn 93"/>
        <xdr:cNvCxnSpPr/>
      </xdr:nvCxnSpPr>
      <xdr:spPr>
        <a:xfrm>
          <a:off x="9220200" y="2659380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</xdr:colOff>
      <xdr:row>187</xdr:row>
      <xdr:rowOff>91440</xdr:rowOff>
    </xdr:from>
    <xdr:to>
      <xdr:col>14</xdr:col>
      <xdr:colOff>7620</xdr:colOff>
      <xdr:row>188</xdr:row>
      <xdr:rowOff>99060</xdr:rowOff>
    </xdr:to>
    <xdr:cxnSp macro="">
      <xdr:nvCxnSpPr>
        <xdr:cNvPr id="95" name="Rechte verbindingslijn 94"/>
        <xdr:cNvCxnSpPr/>
      </xdr:nvCxnSpPr>
      <xdr:spPr>
        <a:xfrm>
          <a:off x="9220200" y="2579370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365760</xdr:colOff>
      <xdr:row>193</xdr:row>
      <xdr:rowOff>15240</xdr:rowOff>
    </xdr:from>
    <xdr:to>
      <xdr:col>13</xdr:col>
      <xdr:colOff>182880</xdr:colOff>
      <xdr:row>193</xdr:row>
      <xdr:rowOff>15240</xdr:rowOff>
    </xdr:to>
    <xdr:cxnSp macro="">
      <xdr:nvCxnSpPr>
        <xdr:cNvPr id="96" name="Rechte verbindingslijn 95"/>
        <xdr:cNvCxnSpPr/>
      </xdr:nvCxnSpPr>
      <xdr:spPr>
        <a:xfrm flipH="1">
          <a:off x="8359140" y="2681478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586740</xdr:colOff>
      <xdr:row>193</xdr:row>
      <xdr:rowOff>129540</xdr:rowOff>
    </xdr:from>
    <xdr:to>
      <xdr:col>12</xdr:col>
      <xdr:colOff>594360</xdr:colOff>
      <xdr:row>198</xdr:row>
      <xdr:rowOff>0</xdr:rowOff>
    </xdr:to>
    <xdr:cxnSp macro="">
      <xdr:nvCxnSpPr>
        <xdr:cNvPr id="97" name="Rechte verbindingslijn 96"/>
        <xdr:cNvCxnSpPr/>
      </xdr:nvCxnSpPr>
      <xdr:spPr>
        <a:xfrm flipH="1">
          <a:off x="8580120" y="26929080"/>
          <a:ext cx="7620" cy="7848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571500</xdr:colOff>
      <xdr:row>187</xdr:row>
      <xdr:rowOff>106680</xdr:rowOff>
    </xdr:from>
    <xdr:to>
      <xdr:col>12</xdr:col>
      <xdr:colOff>586740</xdr:colOff>
      <xdr:row>193</xdr:row>
      <xdr:rowOff>7620</xdr:rowOff>
    </xdr:to>
    <xdr:cxnSp macro="">
      <xdr:nvCxnSpPr>
        <xdr:cNvPr id="98" name="Rechte verbindingslijn 97"/>
        <xdr:cNvCxnSpPr/>
      </xdr:nvCxnSpPr>
      <xdr:spPr>
        <a:xfrm>
          <a:off x="8564880" y="25808940"/>
          <a:ext cx="15240" cy="9982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365760</xdr:colOff>
      <xdr:row>193</xdr:row>
      <xdr:rowOff>114300</xdr:rowOff>
    </xdr:from>
    <xdr:to>
      <xdr:col>13</xdr:col>
      <xdr:colOff>182880</xdr:colOff>
      <xdr:row>193</xdr:row>
      <xdr:rowOff>114300</xdr:rowOff>
    </xdr:to>
    <xdr:cxnSp macro="">
      <xdr:nvCxnSpPr>
        <xdr:cNvPr id="99" name="Rechte verbindingslijn 98"/>
        <xdr:cNvCxnSpPr/>
      </xdr:nvCxnSpPr>
      <xdr:spPr>
        <a:xfrm flipH="1">
          <a:off x="8359140" y="2691384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327660</xdr:colOff>
      <xdr:row>192</xdr:row>
      <xdr:rowOff>30480</xdr:rowOff>
    </xdr:from>
    <xdr:to>
      <xdr:col>12</xdr:col>
      <xdr:colOff>114300</xdr:colOff>
      <xdr:row>194</xdr:row>
      <xdr:rowOff>53340</xdr:rowOff>
    </xdr:to>
    <xdr:sp macro="" textlink="">
      <xdr:nvSpPr>
        <xdr:cNvPr id="100" name="Ovaal 99"/>
        <xdr:cNvSpPr/>
      </xdr:nvSpPr>
      <xdr:spPr>
        <a:xfrm>
          <a:off x="7711440" y="26647140"/>
          <a:ext cx="396240" cy="38862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11</xdr:col>
      <xdr:colOff>358140</xdr:colOff>
      <xdr:row>192</xdr:row>
      <xdr:rowOff>91440</xdr:rowOff>
    </xdr:from>
    <xdr:ext cx="389274" cy="311496"/>
    <xdr:sp macro="" textlink="">
      <xdr:nvSpPr>
        <xdr:cNvPr id="101" name="Tekstvak 100"/>
        <xdr:cNvSpPr txBox="1"/>
      </xdr:nvSpPr>
      <xdr:spPr>
        <a:xfrm>
          <a:off x="7741920" y="26708100"/>
          <a:ext cx="3892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U~</a:t>
          </a:r>
        </a:p>
      </xdr:txBody>
    </xdr:sp>
    <xdr:clientData/>
  </xdr:oneCellAnchor>
  <xdr:twoCellAnchor>
    <xdr:from>
      <xdr:col>11</xdr:col>
      <xdr:colOff>525780</xdr:colOff>
      <xdr:row>187</xdr:row>
      <xdr:rowOff>91440</xdr:rowOff>
    </xdr:from>
    <xdr:to>
      <xdr:col>11</xdr:col>
      <xdr:colOff>525780</xdr:colOff>
      <xdr:row>192</xdr:row>
      <xdr:rowOff>30480</xdr:rowOff>
    </xdr:to>
    <xdr:cxnSp macro="">
      <xdr:nvCxnSpPr>
        <xdr:cNvPr id="102" name="Rechte verbindingslijn 101"/>
        <xdr:cNvCxnSpPr>
          <a:endCxn id="100" idx="0"/>
        </xdr:cNvCxnSpPr>
      </xdr:nvCxnSpPr>
      <xdr:spPr>
        <a:xfrm>
          <a:off x="7909560" y="25793700"/>
          <a:ext cx="0" cy="8534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525780</xdr:colOff>
      <xdr:row>194</xdr:row>
      <xdr:rowOff>38100</xdr:rowOff>
    </xdr:from>
    <xdr:to>
      <xdr:col>11</xdr:col>
      <xdr:colOff>525780</xdr:colOff>
      <xdr:row>197</xdr:row>
      <xdr:rowOff>175260</xdr:rowOff>
    </xdr:to>
    <xdr:cxnSp macro="">
      <xdr:nvCxnSpPr>
        <xdr:cNvPr id="103" name="Rechte verbindingslijn 102"/>
        <xdr:cNvCxnSpPr/>
      </xdr:nvCxnSpPr>
      <xdr:spPr>
        <a:xfrm>
          <a:off x="7909560" y="27020520"/>
          <a:ext cx="0" cy="6858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525780</xdr:colOff>
      <xdr:row>187</xdr:row>
      <xdr:rowOff>91440</xdr:rowOff>
    </xdr:from>
    <xdr:to>
      <xdr:col>14</xdr:col>
      <xdr:colOff>15240</xdr:colOff>
      <xdr:row>187</xdr:row>
      <xdr:rowOff>99060</xdr:rowOff>
    </xdr:to>
    <xdr:cxnSp macro="">
      <xdr:nvCxnSpPr>
        <xdr:cNvPr id="104" name="Rechte verbindingslijn 103"/>
        <xdr:cNvCxnSpPr/>
      </xdr:nvCxnSpPr>
      <xdr:spPr>
        <a:xfrm flipH="1" flipV="1">
          <a:off x="7909560" y="25793700"/>
          <a:ext cx="131826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525780</xdr:colOff>
      <xdr:row>197</xdr:row>
      <xdr:rowOff>175260</xdr:rowOff>
    </xdr:from>
    <xdr:to>
      <xdr:col>14</xdr:col>
      <xdr:colOff>22860</xdr:colOff>
      <xdr:row>198</xdr:row>
      <xdr:rowOff>0</xdr:rowOff>
    </xdr:to>
    <xdr:cxnSp macro="">
      <xdr:nvCxnSpPr>
        <xdr:cNvPr id="105" name="Rechte verbindingslijn 104"/>
        <xdr:cNvCxnSpPr/>
      </xdr:nvCxnSpPr>
      <xdr:spPr>
        <a:xfrm>
          <a:off x="7909560" y="27706320"/>
          <a:ext cx="132588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</xdr:colOff>
      <xdr:row>196</xdr:row>
      <xdr:rowOff>167640</xdr:rowOff>
    </xdr:from>
    <xdr:to>
      <xdr:col>14</xdr:col>
      <xdr:colOff>7620</xdr:colOff>
      <xdr:row>197</xdr:row>
      <xdr:rowOff>175260</xdr:rowOff>
    </xdr:to>
    <xdr:cxnSp macro="">
      <xdr:nvCxnSpPr>
        <xdr:cNvPr id="116" name="Rechte verbindingslijn 115"/>
        <xdr:cNvCxnSpPr/>
      </xdr:nvCxnSpPr>
      <xdr:spPr>
        <a:xfrm>
          <a:off x="9220200" y="2751582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266700</xdr:colOff>
      <xdr:row>215</xdr:row>
      <xdr:rowOff>106680</xdr:rowOff>
    </xdr:from>
    <xdr:ext cx="647700" cy="266700"/>
    <xdr:sp macro="" textlink="">
      <xdr:nvSpPr>
        <xdr:cNvPr id="118" name="Tekstvak 117"/>
        <xdr:cNvSpPr txBox="1"/>
      </xdr:nvSpPr>
      <xdr:spPr>
        <a:xfrm>
          <a:off x="876300" y="31295340"/>
          <a:ext cx="647700" cy="26670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     Z1</a:t>
          </a:r>
        </a:p>
      </xdr:txBody>
    </xdr:sp>
    <xdr:clientData/>
  </xdr:oneCellAnchor>
  <xdr:oneCellAnchor>
    <xdr:from>
      <xdr:col>2</xdr:col>
      <xdr:colOff>388620</xdr:colOff>
      <xdr:row>218</xdr:row>
      <xdr:rowOff>7620</xdr:rowOff>
    </xdr:from>
    <xdr:ext cx="342900" cy="617220"/>
    <xdr:sp macro="" textlink="">
      <xdr:nvSpPr>
        <xdr:cNvPr id="119" name="Tekstvak 118"/>
        <xdr:cNvSpPr txBox="1"/>
      </xdr:nvSpPr>
      <xdr:spPr>
        <a:xfrm>
          <a:off x="1798320" y="31379160"/>
          <a:ext cx="342900" cy="61722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nl-NL" sz="1100" b="1"/>
        </a:p>
        <a:p>
          <a:r>
            <a:rPr lang="nl-NL" sz="1100" b="1"/>
            <a:t>Z2</a:t>
          </a:r>
        </a:p>
      </xdr:txBody>
    </xdr:sp>
    <xdr:clientData/>
  </xdr:oneCellAnchor>
  <xdr:twoCellAnchor>
    <xdr:from>
      <xdr:col>0</xdr:col>
      <xdr:colOff>327660</xdr:colOff>
      <xdr:row>223</xdr:row>
      <xdr:rowOff>0</xdr:rowOff>
    </xdr:from>
    <xdr:to>
      <xdr:col>3</xdr:col>
      <xdr:colOff>259080</xdr:colOff>
      <xdr:row>223</xdr:row>
      <xdr:rowOff>7620</xdr:rowOff>
    </xdr:to>
    <xdr:cxnSp macro="">
      <xdr:nvCxnSpPr>
        <xdr:cNvPr id="120" name="Rechte verbindingslijn 119"/>
        <xdr:cNvCxnSpPr/>
      </xdr:nvCxnSpPr>
      <xdr:spPr>
        <a:xfrm>
          <a:off x="327660" y="32354520"/>
          <a:ext cx="22098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216</xdr:row>
      <xdr:rowOff>53340</xdr:rowOff>
    </xdr:from>
    <xdr:to>
      <xdr:col>3</xdr:col>
      <xdr:colOff>304800</xdr:colOff>
      <xdr:row>216</xdr:row>
      <xdr:rowOff>60960</xdr:rowOff>
    </xdr:to>
    <xdr:cxnSp macro="">
      <xdr:nvCxnSpPr>
        <xdr:cNvPr id="122" name="Rechte verbindingslijn 121"/>
        <xdr:cNvCxnSpPr/>
      </xdr:nvCxnSpPr>
      <xdr:spPr>
        <a:xfrm>
          <a:off x="1524000" y="31424880"/>
          <a:ext cx="105918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426720</xdr:colOff>
      <xdr:row>216</xdr:row>
      <xdr:rowOff>57150</xdr:rowOff>
    </xdr:from>
    <xdr:to>
      <xdr:col>1</xdr:col>
      <xdr:colOff>266700</xdr:colOff>
      <xdr:row>216</xdr:row>
      <xdr:rowOff>60960</xdr:rowOff>
    </xdr:to>
    <xdr:cxnSp macro="">
      <xdr:nvCxnSpPr>
        <xdr:cNvPr id="124" name="Rechte verbindingslijn 123"/>
        <xdr:cNvCxnSpPr/>
      </xdr:nvCxnSpPr>
      <xdr:spPr>
        <a:xfrm flipV="1">
          <a:off x="426720" y="31062930"/>
          <a:ext cx="449580" cy="381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560070</xdr:colOff>
      <xdr:row>216</xdr:row>
      <xdr:rowOff>76200</xdr:rowOff>
    </xdr:from>
    <xdr:to>
      <xdr:col>2</xdr:col>
      <xdr:colOff>563880</xdr:colOff>
      <xdr:row>218</xdr:row>
      <xdr:rowOff>7620</xdr:rowOff>
    </xdr:to>
    <xdr:cxnSp macro="">
      <xdr:nvCxnSpPr>
        <xdr:cNvPr id="127" name="Rechte verbindingslijn 126"/>
        <xdr:cNvCxnSpPr>
          <a:stCxn id="119" idx="0"/>
        </xdr:cNvCxnSpPr>
      </xdr:nvCxnSpPr>
      <xdr:spPr>
        <a:xfrm flipV="1">
          <a:off x="1969770" y="31081980"/>
          <a:ext cx="3810" cy="29718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221</xdr:row>
      <xdr:rowOff>30480</xdr:rowOff>
    </xdr:from>
    <xdr:to>
      <xdr:col>2</xdr:col>
      <xdr:colOff>560070</xdr:colOff>
      <xdr:row>222</xdr:row>
      <xdr:rowOff>198120</xdr:rowOff>
    </xdr:to>
    <xdr:cxnSp macro="">
      <xdr:nvCxnSpPr>
        <xdr:cNvPr id="133" name="Rechte verbindingslijn 132"/>
        <xdr:cNvCxnSpPr>
          <a:endCxn id="119" idx="2"/>
        </xdr:cNvCxnSpPr>
      </xdr:nvCxnSpPr>
      <xdr:spPr>
        <a:xfrm flipV="1">
          <a:off x="1965960" y="31996380"/>
          <a:ext cx="3810" cy="3505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224</xdr:row>
      <xdr:rowOff>167640</xdr:rowOff>
    </xdr:from>
    <xdr:to>
      <xdr:col>11</xdr:col>
      <xdr:colOff>7620</xdr:colOff>
      <xdr:row>246</xdr:row>
      <xdr:rowOff>15240</xdr:rowOff>
    </xdr:to>
    <xdr:graphicFrame macro="">
      <xdr:nvGraphicFramePr>
        <xdr:cNvPr id="149" name="Grafiek 1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</xdr:col>
      <xdr:colOff>335280</xdr:colOff>
      <xdr:row>244</xdr:row>
      <xdr:rowOff>91440</xdr:rowOff>
    </xdr:from>
    <xdr:ext cx="6453690" cy="264560"/>
    <xdr:sp macro="" textlink="">
      <xdr:nvSpPr>
        <xdr:cNvPr id="148" name="Tekstvak 147"/>
        <xdr:cNvSpPr txBox="1"/>
      </xdr:nvSpPr>
      <xdr:spPr>
        <a:xfrm>
          <a:off x="944880" y="37223700"/>
          <a:ext cx="64536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1/8RC                1/4RC               1/2RC               1/RC                  2/RC                4/RC                   8/RC              16/RC</a:t>
          </a:r>
        </a:p>
      </xdr:txBody>
    </xdr:sp>
    <xdr:clientData/>
  </xdr:oneCellAnchor>
  <xdr:oneCellAnchor>
    <xdr:from>
      <xdr:col>7</xdr:col>
      <xdr:colOff>76200</xdr:colOff>
      <xdr:row>225</xdr:row>
      <xdr:rowOff>175260</xdr:rowOff>
    </xdr:from>
    <xdr:ext cx="1213987" cy="264560"/>
    <xdr:sp macro="" textlink="">
      <xdr:nvSpPr>
        <xdr:cNvPr id="150" name="Tekstvak 149"/>
        <xdr:cNvSpPr txBox="1"/>
      </xdr:nvSpPr>
      <xdr:spPr>
        <a:xfrm>
          <a:off x="5013960" y="32918400"/>
          <a:ext cx="12139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HOOGDOORLAAT</a:t>
          </a:r>
        </a:p>
      </xdr:txBody>
    </xdr:sp>
    <xdr:clientData/>
  </xdr:oneCellAnchor>
  <xdr:oneCellAnchor>
    <xdr:from>
      <xdr:col>1</xdr:col>
      <xdr:colOff>579120</xdr:colOff>
      <xdr:row>226</xdr:row>
      <xdr:rowOff>0</xdr:rowOff>
    </xdr:from>
    <xdr:ext cx="1164742" cy="264560"/>
    <xdr:sp macro="" textlink="">
      <xdr:nvSpPr>
        <xdr:cNvPr id="151" name="Tekstvak 150"/>
        <xdr:cNvSpPr txBox="1"/>
      </xdr:nvSpPr>
      <xdr:spPr>
        <a:xfrm>
          <a:off x="1188720" y="32926020"/>
          <a:ext cx="11647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LAAGDOORLAAT</a:t>
          </a:r>
        </a:p>
      </xdr:txBody>
    </xdr:sp>
    <xdr:clientData/>
  </xdr:oneCellAnchor>
  <xdr:oneCellAnchor>
    <xdr:from>
      <xdr:col>0</xdr:col>
      <xdr:colOff>7620</xdr:colOff>
      <xdr:row>230</xdr:row>
      <xdr:rowOff>30480</xdr:rowOff>
    </xdr:from>
    <xdr:ext cx="937051" cy="264560"/>
    <xdr:sp macro="" textlink="">
      <xdr:nvSpPr>
        <xdr:cNvPr id="152" name="Tekstvak 151"/>
        <xdr:cNvSpPr txBox="1"/>
      </xdr:nvSpPr>
      <xdr:spPr>
        <a:xfrm>
          <a:off x="7620" y="33688020"/>
          <a:ext cx="9370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LOG (U2/U1)</a:t>
          </a:r>
        </a:p>
      </xdr:txBody>
    </xdr:sp>
    <xdr:clientData/>
  </xdr:oneCellAnchor>
  <xdr:oneCellAnchor>
    <xdr:from>
      <xdr:col>9</xdr:col>
      <xdr:colOff>30480</xdr:colOff>
      <xdr:row>233</xdr:row>
      <xdr:rowOff>60960</xdr:rowOff>
    </xdr:from>
    <xdr:ext cx="871970" cy="264560"/>
    <xdr:sp macro="" textlink="">
      <xdr:nvSpPr>
        <xdr:cNvPr id="153" name="Tekstvak 152"/>
        <xdr:cNvSpPr txBox="1"/>
      </xdr:nvSpPr>
      <xdr:spPr>
        <a:xfrm>
          <a:off x="6187440" y="34267140"/>
          <a:ext cx="8719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FASE HOOG</a:t>
          </a:r>
        </a:p>
      </xdr:txBody>
    </xdr:sp>
    <xdr:clientData/>
  </xdr:oneCellAnchor>
  <xdr:oneCellAnchor>
    <xdr:from>
      <xdr:col>9</xdr:col>
      <xdr:colOff>53340</xdr:colOff>
      <xdr:row>240</xdr:row>
      <xdr:rowOff>114300</xdr:rowOff>
    </xdr:from>
    <xdr:ext cx="822726" cy="264560"/>
    <xdr:sp macro="" textlink="">
      <xdr:nvSpPr>
        <xdr:cNvPr id="154" name="Tekstvak 153"/>
        <xdr:cNvSpPr txBox="1"/>
      </xdr:nvSpPr>
      <xdr:spPr>
        <a:xfrm>
          <a:off x="6210300" y="36720780"/>
          <a:ext cx="8227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FASE LAAG</a:t>
          </a:r>
        </a:p>
      </xdr:txBody>
    </xdr:sp>
    <xdr:clientData/>
  </xdr:oneCellAnchor>
  <xdr:oneCellAnchor>
    <xdr:from>
      <xdr:col>6</xdr:col>
      <xdr:colOff>236220</xdr:colOff>
      <xdr:row>230</xdr:row>
      <xdr:rowOff>7620</xdr:rowOff>
    </xdr:from>
    <xdr:ext cx="1459374" cy="264560"/>
    <xdr:sp macro="" textlink="">
      <xdr:nvSpPr>
        <xdr:cNvPr id="155" name="Tekstvak 154"/>
        <xdr:cNvSpPr txBox="1"/>
      </xdr:nvSpPr>
      <xdr:spPr>
        <a:xfrm>
          <a:off x="4564380" y="33665160"/>
          <a:ext cx="14593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6">
                  <a:lumMod val="75000"/>
                </a:schemeClr>
              </a:solidFill>
            </a:rPr>
            <a:t>BODEDIAGRAM LAAG</a:t>
          </a:r>
        </a:p>
      </xdr:txBody>
    </xdr:sp>
    <xdr:clientData/>
  </xdr:oneCellAnchor>
  <xdr:oneCellAnchor>
    <xdr:from>
      <xdr:col>1</xdr:col>
      <xdr:colOff>762000</xdr:colOff>
      <xdr:row>230</xdr:row>
      <xdr:rowOff>22860</xdr:rowOff>
    </xdr:from>
    <xdr:ext cx="1508618" cy="264560"/>
    <xdr:sp macro="" textlink="">
      <xdr:nvSpPr>
        <xdr:cNvPr id="156" name="Tekstvak 155"/>
        <xdr:cNvSpPr txBox="1"/>
      </xdr:nvSpPr>
      <xdr:spPr>
        <a:xfrm>
          <a:off x="1371600" y="33680400"/>
          <a:ext cx="1508618" cy="264560"/>
        </a:xfrm>
        <a:prstGeom prst="rect">
          <a:avLst/>
        </a:prstGeom>
        <a:noFill/>
        <a:ln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00B0F0"/>
              </a:solidFill>
            </a:rPr>
            <a:t>BODEDIAGRAM HOOG</a:t>
          </a:r>
        </a:p>
      </xdr:txBody>
    </xdr:sp>
    <xdr:clientData/>
  </xdr:oneCellAnchor>
  <xdr:twoCellAnchor>
    <xdr:from>
      <xdr:col>4</xdr:col>
      <xdr:colOff>807720</xdr:colOff>
      <xdr:row>225</xdr:row>
      <xdr:rowOff>129540</xdr:rowOff>
    </xdr:from>
    <xdr:to>
      <xdr:col>4</xdr:col>
      <xdr:colOff>807720</xdr:colOff>
      <xdr:row>244</xdr:row>
      <xdr:rowOff>99060</xdr:rowOff>
    </xdr:to>
    <xdr:cxnSp macro="">
      <xdr:nvCxnSpPr>
        <xdr:cNvPr id="158" name="Rechte verbindingslijn 157"/>
        <xdr:cNvCxnSpPr/>
      </xdr:nvCxnSpPr>
      <xdr:spPr>
        <a:xfrm>
          <a:off x="3703320" y="32872680"/>
          <a:ext cx="0" cy="344424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792480</xdr:colOff>
      <xdr:row>237</xdr:row>
      <xdr:rowOff>152400</xdr:rowOff>
    </xdr:from>
    <xdr:ext cx="452368" cy="264560"/>
    <xdr:sp macro="" textlink="">
      <xdr:nvSpPr>
        <xdr:cNvPr id="161" name="Tekstvak 160"/>
        <xdr:cNvSpPr txBox="1"/>
      </xdr:nvSpPr>
      <xdr:spPr>
        <a:xfrm>
          <a:off x="3688080" y="35090100"/>
          <a:ext cx="45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- 45</a:t>
          </a:r>
          <a:r>
            <a:rPr lang="nl-NL" sz="1100" b="1" baseline="30000">
              <a:solidFill>
                <a:srgbClr val="C00000"/>
              </a:solidFill>
            </a:rPr>
            <a:t>o</a:t>
          </a:r>
        </a:p>
      </xdr:txBody>
    </xdr:sp>
    <xdr:clientData/>
  </xdr:oneCellAnchor>
  <xdr:oneCellAnchor>
    <xdr:from>
      <xdr:col>4</xdr:col>
      <xdr:colOff>777240</xdr:colOff>
      <xdr:row>230</xdr:row>
      <xdr:rowOff>53340</xdr:rowOff>
    </xdr:from>
    <xdr:ext cx="480388" cy="264560"/>
    <xdr:sp macro="" textlink="">
      <xdr:nvSpPr>
        <xdr:cNvPr id="162" name="Tekstvak 161"/>
        <xdr:cNvSpPr txBox="1"/>
      </xdr:nvSpPr>
      <xdr:spPr>
        <a:xfrm>
          <a:off x="3672840" y="33710880"/>
          <a:ext cx="48038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+ 45</a:t>
          </a:r>
          <a:r>
            <a:rPr lang="nl-NL" sz="1100" b="1" baseline="30000">
              <a:solidFill>
                <a:schemeClr val="tx2"/>
              </a:solidFill>
            </a:rPr>
            <a:t>o</a:t>
          </a:r>
        </a:p>
      </xdr:txBody>
    </xdr:sp>
    <xdr:clientData/>
  </xdr:oneCellAnchor>
  <xdr:twoCellAnchor editAs="oneCell">
    <xdr:from>
      <xdr:col>7</xdr:col>
      <xdr:colOff>552450</xdr:colOff>
      <xdr:row>263</xdr:row>
      <xdr:rowOff>133350</xdr:rowOff>
    </xdr:from>
    <xdr:to>
      <xdr:col>8</xdr:col>
      <xdr:colOff>217170</xdr:colOff>
      <xdr:row>268</xdr:row>
      <xdr:rowOff>11430</xdr:rowOff>
    </xdr:to>
    <xdr:pic>
      <xdr:nvPicPr>
        <xdr:cNvPr id="106" name="Afbeelding 10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819" t="26665" r="51907" b="43338"/>
        <a:stretch>
          <a:fillRect/>
        </a:stretch>
      </xdr:blipFill>
      <xdr:spPr>
        <a:xfrm rot="5400000">
          <a:off x="8275320" y="21663660"/>
          <a:ext cx="815340" cy="274320"/>
        </a:xfrm>
        <a:prstGeom prst="rect">
          <a:avLst/>
        </a:prstGeom>
      </xdr:spPr>
    </xdr:pic>
    <xdr:clientData/>
  </xdr:twoCellAnchor>
  <xdr:twoCellAnchor>
    <xdr:from>
      <xdr:col>7</xdr:col>
      <xdr:colOff>502920</xdr:colOff>
      <xdr:row>259</xdr:row>
      <xdr:rowOff>106680</xdr:rowOff>
    </xdr:from>
    <xdr:to>
      <xdr:col>8</xdr:col>
      <xdr:colOff>114300</xdr:colOff>
      <xdr:row>262</xdr:row>
      <xdr:rowOff>175260</xdr:rowOff>
    </xdr:to>
    <xdr:sp macro="" textlink="">
      <xdr:nvSpPr>
        <xdr:cNvPr id="107" name="Rechthoek 106"/>
        <xdr:cNvSpPr/>
      </xdr:nvSpPr>
      <xdr:spPr>
        <a:xfrm>
          <a:off x="8496300" y="20634960"/>
          <a:ext cx="220980" cy="61722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601980</xdr:colOff>
      <xdr:row>262</xdr:row>
      <xdr:rowOff>160020</xdr:rowOff>
    </xdr:from>
    <xdr:to>
      <xdr:col>7</xdr:col>
      <xdr:colOff>601980</xdr:colOff>
      <xdr:row>263</xdr:row>
      <xdr:rowOff>167640</xdr:rowOff>
    </xdr:to>
    <xdr:cxnSp macro="">
      <xdr:nvCxnSpPr>
        <xdr:cNvPr id="108" name="Rechte verbindingslijn 107"/>
        <xdr:cNvCxnSpPr/>
      </xdr:nvCxnSpPr>
      <xdr:spPr>
        <a:xfrm>
          <a:off x="8595360" y="2123694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258</xdr:row>
      <xdr:rowOff>83820</xdr:rowOff>
    </xdr:from>
    <xdr:to>
      <xdr:col>8</xdr:col>
      <xdr:colOff>0</xdr:colOff>
      <xdr:row>259</xdr:row>
      <xdr:rowOff>91440</xdr:rowOff>
    </xdr:to>
    <xdr:cxnSp macro="">
      <xdr:nvCxnSpPr>
        <xdr:cNvPr id="109" name="Rechte verbindingslijn 108"/>
        <xdr:cNvCxnSpPr/>
      </xdr:nvCxnSpPr>
      <xdr:spPr>
        <a:xfrm>
          <a:off x="8602980" y="2042922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388620</xdr:colOff>
      <xdr:row>269</xdr:row>
      <xdr:rowOff>68580</xdr:rowOff>
    </xdr:from>
    <xdr:to>
      <xdr:col>8</xdr:col>
      <xdr:colOff>205740</xdr:colOff>
      <xdr:row>269</xdr:row>
      <xdr:rowOff>68580</xdr:rowOff>
    </xdr:to>
    <xdr:cxnSp macro="">
      <xdr:nvCxnSpPr>
        <xdr:cNvPr id="110" name="Rechte verbindingslijn 109"/>
        <xdr:cNvCxnSpPr/>
      </xdr:nvCxnSpPr>
      <xdr:spPr>
        <a:xfrm flipH="1">
          <a:off x="8382000" y="2242566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269</xdr:row>
      <xdr:rowOff>175260</xdr:rowOff>
    </xdr:from>
    <xdr:to>
      <xdr:col>8</xdr:col>
      <xdr:colOff>0</xdr:colOff>
      <xdr:row>271</xdr:row>
      <xdr:rowOff>0</xdr:rowOff>
    </xdr:to>
    <xdr:cxnSp macro="">
      <xdr:nvCxnSpPr>
        <xdr:cNvPr id="111" name="Rechte verbindingslijn 110"/>
        <xdr:cNvCxnSpPr/>
      </xdr:nvCxnSpPr>
      <xdr:spPr>
        <a:xfrm>
          <a:off x="8602980" y="2253234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267</xdr:row>
      <xdr:rowOff>152400</xdr:rowOff>
    </xdr:from>
    <xdr:to>
      <xdr:col>8</xdr:col>
      <xdr:colOff>0</xdr:colOff>
      <xdr:row>269</xdr:row>
      <xdr:rowOff>53340</xdr:rowOff>
    </xdr:to>
    <xdr:cxnSp macro="">
      <xdr:nvCxnSpPr>
        <xdr:cNvPr id="112" name="Rechte verbindingslijn 111"/>
        <xdr:cNvCxnSpPr/>
      </xdr:nvCxnSpPr>
      <xdr:spPr>
        <a:xfrm>
          <a:off x="8602980" y="22143720"/>
          <a:ext cx="0" cy="2667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388620</xdr:colOff>
      <xdr:row>269</xdr:row>
      <xdr:rowOff>175260</xdr:rowOff>
    </xdr:from>
    <xdr:to>
      <xdr:col>8</xdr:col>
      <xdr:colOff>205740</xdr:colOff>
      <xdr:row>269</xdr:row>
      <xdr:rowOff>175260</xdr:rowOff>
    </xdr:to>
    <xdr:cxnSp macro="">
      <xdr:nvCxnSpPr>
        <xdr:cNvPr id="113" name="Rechte verbindingslijn 112"/>
        <xdr:cNvCxnSpPr/>
      </xdr:nvCxnSpPr>
      <xdr:spPr>
        <a:xfrm flipH="1">
          <a:off x="8382000" y="2253234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320040</xdr:colOff>
      <xdr:row>264</xdr:row>
      <xdr:rowOff>106680</xdr:rowOff>
    </xdr:from>
    <xdr:to>
      <xdr:col>7</xdr:col>
      <xdr:colOff>106680</xdr:colOff>
      <xdr:row>266</xdr:row>
      <xdr:rowOff>129540</xdr:rowOff>
    </xdr:to>
    <xdr:sp macro="" textlink="">
      <xdr:nvSpPr>
        <xdr:cNvPr id="114" name="Ovaal 113"/>
        <xdr:cNvSpPr/>
      </xdr:nvSpPr>
      <xdr:spPr>
        <a:xfrm>
          <a:off x="7703820" y="21549360"/>
          <a:ext cx="396240" cy="38862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6</xdr:col>
      <xdr:colOff>350520</xdr:colOff>
      <xdr:row>264</xdr:row>
      <xdr:rowOff>167640</xdr:rowOff>
    </xdr:from>
    <xdr:ext cx="392864" cy="311496"/>
    <xdr:sp macro="" textlink="">
      <xdr:nvSpPr>
        <xdr:cNvPr id="115" name="Tekstvak 114"/>
        <xdr:cNvSpPr txBox="1"/>
      </xdr:nvSpPr>
      <xdr:spPr>
        <a:xfrm>
          <a:off x="4678680" y="39905940"/>
          <a:ext cx="39286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U1</a:t>
          </a:r>
        </a:p>
      </xdr:txBody>
    </xdr:sp>
    <xdr:clientData/>
  </xdr:oneCellAnchor>
  <xdr:twoCellAnchor>
    <xdr:from>
      <xdr:col>6</xdr:col>
      <xdr:colOff>510540</xdr:colOff>
      <xdr:row>258</xdr:row>
      <xdr:rowOff>99060</xdr:rowOff>
    </xdr:from>
    <xdr:to>
      <xdr:col>6</xdr:col>
      <xdr:colOff>518160</xdr:colOff>
      <xdr:row>264</xdr:row>
      <xdr:rowOff>106680</xdr:rowOff>
    </xdr:to>
    <xdr:cxnSp macro="">
      <xdr:nvCxnSpPr>
        <xdr:cNvPr id="117" name="Rechte verbindingslijn 116"/>
        <xdr:cNvCxnSpPr>
          <a:endCxn id="114" idx="0"/>
        </xdr:cNvCxnSpPr>
      </xdr:nvCxnSpPr>
      <xdr:spPr>
        <a:xfrm>
          <a:off x="7894320" y="20444460"/>
          <a:ext cx="7620" cy="11049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518160</xdr:colOff>
      <xdr:row>266</xdr:row>
      <xdr:rowOff>129540</xdr:rowOff>
    </xdr:from>
    <xdr:to>
      <xdr:col>6</xdr:col>
      <xdr:colOff>518160</xdr:colOff>
      <xdr:row>270</xdr:row>
      <xdr:rowOff>167640</xdr:rowOff>
    </xdr:to>
    <xdr:cxnSp macro="">
      <xdr:nvCxnSpPr>
        <xdr:cNvPr id="121" name="Rechte verbindingslijn 120"/>
        <xdr:cNvCxnSpPr/>
      </xdr:nvCxnSpPr>
      <xdr:spPr>
        <a:xfrm>
          <a:off x="7901940" y="21937980"/>
          <a:ext cx="0" cy="769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502920</xdr:colOff>
      <xdr:row>258</xdr:row>
      <xdr:rowOff>91440</xdr:rowOff>
    </xdr:from>
    <xdr:to>
      <xdr:col>8</xdr:col>
      <xdr:colOff>7620</xdr:colOff>
      <xdr:row>258</xdr:row>
      <xdr:rowOff>99060</xdr:rowOff>
    </xdr:to>
    <xdr:cxnSp macro="">
      <xdr:nvCxnSpPr>
        <xdr:cNvPr id="123" name="Rechte verbindingslijn 122"/>
        <xdr:cNvCxnSpPr/>
      </xdr:nvCxnSpPr>
      <xdr:spPr>
        <a:xfrm flipH="1">
          <a:off x="7886700" y="20436840"/>
          <a:ext cx="7239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518160</xdr:colOff>
      <xdr:row>270</xdr:row>
      <xdr:rowOff>167640</xdr:rowOff>
    </xdr:from>
    <xdr:to>
      <xdr:col>9</xdr:col>
      <xdr:colOff>129540</xdr:colOff>
      <xdr:row>270</xdr:row>
      <xdr:rowOff>175260</xdr:rowOff>
    </xdr:to>
    <xdr:cxnSp macro="">
      <xdr:nvCxnSpPr>
        <xdr:cNvPr id="125" name="Rechte verbindingslijn 124"/>
        <xdr:cNvCxnSpPr/>
      </xdr:nvCxnSpPr>
      <xdr:spPr>
        <a:xfrm>
          <a:off x="4846320" y="41003220"/>
          <a:ext cx="144018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560070</xdr:colOff>
      <xdr:row>278</xdr:row>
      <xdr:rowOff>140970</xdr:rowOff>
    </xdr:from>
    <xdr:to>
      <xdr:col>8</xdr:col>
      <xdr:colOff>224790</xdr:colOff>
      <xdr:row>282</xdr:row>
      <xdr:rowOff>179070</xdr:rowOff>
    </xdr:to>
    <xdr:pic>
      <xdr:nvPicPr>
        <xdr:cNvPr id="126" name="Afbeelding 12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819" t="26665" r="51907" b="43338"/>
        <a:stretch>
          <a:fillRect/>
        </a:stretch>
      </xdr:blipFill>
      <xdr:spPr>
        <a:xfrm rot="5400000">
          <a:off x="5836920" y="42892980"/>
          <a:ext cx="815340" cy="27432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273</xdr:row>
      <xdr:rowOff>99060</xdr:rowOff>
    </xdr:from>
    <xdr:to>
      <xdr:col>7</xdr:col>
      <xdr:colOff>449580</xdr:colOff>
      <xdr:row>276</xdr:row>
      <xdr:rowOff>167640</xdr:rowOff>
    </xdr:to>
    <xdr:sp macro="" textlink="">
      <xdr:nvSpPr>
        <xdr:cNvPr id="128" name="Rechthoek 127"/>
        <xdr:cNvSpPr/>
      </xdr:nvSpPr>
      <xdr:spPr>
        <a:xfrm>
          <a:off x="5166360" y="41353740"/>
          <a:ext cx="220980" cy="64008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327660</xdr:colOff>
      <xdr:row>276</xdr:row>
      <xdr:rowOff>175260</xdr:rowOff>
    </xdr:from>
    <xdr:to>
      <xdr:col>7</xdr:col>
      <xdr:colOff>327660</xdr:colOff>
      <xdr:row>277</xdr:row>
      <xdr:rowOff>144780</xdr:rowOff>
    </xdr:to>
    <xdr:cxnSp macro="">
      <xdr:nvCxnSpPr>
        <xdr:cNvPr id="129" name="Rechte verbindingslijn 128"/>
        <xdr:cNvCxnSpPr/>
      </xdr:nvCxnSpPr>
      <xdr:spPr>
        <a:xfrm>
          <a:off x="5265420" y="42001440"/>
          <a:ext cx="0" cy="17526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272</xdr:row>
      <xdr:rowOff>76200</xdr:rowOff>
    </xdr:from>
    <xdr:to>
      <xdr:col>7</xdr:col>
      <xdr:colOff>342900</xdr:colOff>
      <xdr:row>273</xdr:row>
      <xdr:rowOff>83820</xdr:rowOff>
    </xdr:to>
    <xdr:cxnSp macro="">
      <xdr:nvCxnSpPr>
        <xdr:cNvPr id="130" name="Rechte verbindingslijn 129"/>
        <xdr:cNvCxnSpPr/>
      </xdr:nvCxnSpPr>
      <xdr:spPr>
        <a:xfrm>
          <a:off x="5280660" y="4114800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358140</xdr:colOff>
      <xdr:row>280</xdr:row>
      <xdr:rowOff>53340</xdr:rowOff>
    </xdr:from>
    <xdr:to>
      <xdr:col>7</xdr:col>
      <xdr:colOff>175260</xdr:colOff>
      <xdr:row>280</xdr:row>
      <xdr:rowOff>53340</xdr:rowOff>
    </xdr:to>
    <xdr:cxnSp macro="">
      <xdr:nvCxnSpPr>
        <xdr:cNvPr id="131" name="Rechte verbindingslijn 130"/>
        <xdr:cNvCxnSpPr/>
      </xdr:nvCxnSpPr>
      <xdr:spPr>
        <a:xfrm flipH="1">
          <a:off x="5295900" y="4290060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586740</xdr:colOff>
      <xdr:row>280</xdr:row>
      <xdr:rowOff>152400</xdr:rowOff>
    </xdr:from>
    <xdr:to>
      <xdr:col>6</xdr:col>
      <xdr:colOff>594360</xdr:colOff>
      <xdr:row>284</xdr:row>
      <xdr:rowOff>0</xdr:rowOff>
    </xdr:to>
    <xdr:cxnSp macro="">
      <xdr:nvCxnSpPr>
        <xdr:cNvPr id="132" name="Rechte verbindingslijn 131"/>
        <xdr:cNvCxnSpPr/>
      </xdr:nvCxnSpPr>
      <xdr:spPr>
        <a:xfrm flipH="1">
          <a:off x="5524500" y="42999660"/>
          <a:ext cx="7620" cy="5791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586740</xdr:colOff>
      <xdr:row>277</xdr:row>
      <xdr:rowOff>144780</xdr:rowOff>
    </xdr:from>
    <xdr:to>
      <xdr:col>6</xdr:col>
      <xdr:colOff>594360</xdr:colOff>
      <xdr:row>280</xdr:row>
      <xdr:rowOff>30480</xdr:rowOff>
    </xdr:to>
    <xdr:cxnSp macro="">
      <xdr:nvCxnSpPr>
        <xdr:cNvPr id="134" name="Rechte verbindingslijn 133"/>
        <xdr:cNvCxnSpPr/>
      </xdr:nvCxnSpPr>
      <xdr:spPr>
        <a:xfrm>
          <a:off x="5524500" y="42443400"/>
          <a:ext cx="7620" cy="4343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358140</xdr:colOff>
      <xdr:row>280</xdr:row>
      <xdr:rowOff>144780</xdr:rowOff>
    </xdr:from>
    <xdr:to>
      <xdr:col>7</xdr:col>
      <xdr:colOff>175260</xdr:colOff>
      <xdr:row>280</xdr:row>
      <xdr:rowOff>144780</xdr:rowOff>
    </xdr:to>
    <xdr:cxnSp macro="">
      <xdr:nvCxnSpPr>
        <xdr:cNvPr id="135" name="Rechte verbindingslijn 134"/>
        <xdr:cNvCxnSpPr/>
      </xdr:nvCxnSpPr>
      <xdr:spPr>
        <a:xfrm flipH="1">
          <a:off x="5295900" y="42992040"/>
          <a:ext cx="42672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320040</xdr:colOff>
      <xdr:row>276</xdr:row>
      <xdr:rowOff>137160</xdr:rowOff>
    </xdr:from>
    <xdr:to>
      <xdr:col>6</xdr:col>
      <xdr:colOff>106680</xdr:colOff>
      <xdr:row>278</xdr:row>
      <xdr:rowOff>160020</xdr:rowOff>
    </xdr:to>
    <xdr:sp macro="" textlink="">
      <xdr:nvSpPr>
        <xdr:cNvPr id="136" name="Ovaal 135"/>
        <xdr:cNvSpPr/>
      </xdr:nvSpPr>
      <xdr:spPr>
        <a:xfrm>
          <a:off x="4648200" y="42252900"/>
          <a:ext cx="396240" cy="38862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5</xdr:col>
      <xdr:colOff>350520</xdr:colOff>
      <xdr:row>277</xdr:row>
      <xdr:rowOff>15240</xdr:rowOff>
    </xdr:from>
    <xdr:ext cx="392864" cy="311496"/>
    <xdr:sp macro="" textlink="">
      <xdr:nvSpPr>
        <xdr:cNvPr id="137" name="Tekstvak 136"/>
        <xdr:cNvSpPr txBox="1"/>
      </xdr:nvSpPr>
      <xdr:spPr>
        <a:xfrm>
          <a:off x="4678680" y="42313860"/>
          <a:ext cx="39286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U1</a:t>
          </a:r>
        </a:p>
      </xdr:txBody>
    </xdr:sp>
    <xdr:clientData/>
  </xdr:oneCellAnchor>
  <xdr:twoCellAnchor>
    <xdr:from>
      <xdr:col>5</xdr:col>
      <xdr:colOff>525780</xdr:colOff>
      <xdr:row>272</xdr:row>
      <xdr:rowOff>83820</xdr:rowOff>
    </xdr:from>
    <xdr:to>
      <xdr:col>5</xdr:col>
      <xdr:colOff>525780</xdr:colOff>
      <xdr:row>276</xdr:row>
      <xdr:rowOff>121920</xdr:rowOff>
    </xdr:to>
    <xdr:cxnSp macro="">
      <xdr:nvCxnSpPr>
        <xdr:cNvPr id="138" name="Rechte verbindingslijn 137"/>
        <xdr:cNvCxnSpPr/>
      </xdr:nvCxnSpPr>
      <xdr:spPr>
        <a:xfrm>
          <a:off x="4244340" y="41155620"/>
          <a:ext cx="0" cy="79248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518160</xdr:colOff>
      <xdr:row>278</xdr:row>
      <xdr:rowOff>160020</xdr:rowOff>
    </xdr:from>
    <xdr:to>
      <xdr:col>5</xdr:col>
      <xdr:colOff>525780</xdr:colOff>
      <xdr:row>283</xdr:row>
      <xdr:rowOff>175260</xdr:rowOff>
    </xdr:to>
    <xdr:cxnSp macro="">
      <xdr:nvCxnSpPr>
        <xdr:cNvPr id="139" name="Rechte verbindingslijn 138"/>
        <xdr:cNvCxnSpPr>
          <a:stCxn id="136" idx="4"/>
        </xdr:cNvCxnSpPr>
      </xdr:nvCxnSpPr>
      <xdr:spPr>
        <a:xfrm>
          <a:off x="4846320" y="42641520"/>
          <a:ext cx="7620" cy="9296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510540</xdr:colOff>
      <xdr:row>272</xdr:row>
      <xdr:rowOff>76200</xdr:rowOff>
    </xdr:from>
    <xdr:to>
      <xdr:col>7</xdr:col>
      <xdr:colOff>342900</xdr:colOff>
      <xdr:row>272</xdr:row>
      <xdr:rowOff>76200</xdr:rowOff>
    </xdr:to>
    <xdr:cxnSp macro="">
      <xdr:nvCxnSpPr>
        <xdr:cNvPr id="140" name="Rechte verbindingslijn 139"/>
        <xdr:cNvCxnSpPr/>
      </xdr:nvCxnSpPr>
      <xdr:spPr>
        <a:xfrm flipH="1">
          <a:off x="4229100" y="41148000"/>
          <a:ext cx="105156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525780</xdr:colOff>
      <xdr:row>283</xdr:row>
      <xdr:rowOff>175260</xdr:rowOff>
    </xdr:from>
    <xdr:to>
      <xdr:col>9</xdr:col>
      <xdr:colOff>205740</xdr:colOff>
      <xdr:row>284</xdr:row>
      <xdr:rowOff>0</xdr:rowOff>
    </xdr:to>
    <xdr:cxnSp macro="">
      <xdr:nvCxnSpPr>
        <xdr:cNvPr id="141" name="Rechte verbindingslijn 140"/>
        <xdr:cNvCxnSpPr/>
      </xdr:nvCxnSpPr>
      <xdr:spPr>
        <a:xfrm>
          <a:off x="4853940" y="43571160"/>
          <a:ext cx="211836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</xdr:colOff>
      <xdr:row>282</xdr:row>
      <xdr:rowOff>129540</xdr:rowOff>
    </xdr:from>
    <xdr:to>
      <xdr:col>8</xdr:col>
      <xdr:colOff>7620</xdr:colOff>
      <xdr:row>283</xdr:row>
      <xdr:rowOff>152400</xdr:rowOff>
    </xdr:to>
    <xdr:cxnSp macro="">
      <xdr:nvCxnSpPr>
        <xdr:cNvPr id="142" name="Rechte verbindingslijn 141"/>
        <xdr:cNvCxnSpPr/>
      </xdr:nvCxnSpPr>
      <xdr:spPr>
        <a:xfrm>
          <a:off x="5554980" y="43121580"/>
          <a:ext cx="0" cy="20574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</xdr:colOff>
      <xdr:row>263</xdr:row>
      <xdr:rowOff>99060</xdr:rowOff>
    </xdr:from>
    <xdr:to>
      <xdr:col>9</xdr:col>
      <xdr:colOff>182880</xdr:colOff>
      <xdr:row>263</xdr:row>
      <xdr:rowOff>99060</xdr:rowOff>
    </xdr:to>
    <xdr:cxnSp macro="">
      <xdr:nvCxnSpPr>
        <xdr:cNvPr id="144" name="Rechte verbindingslijn 143"/>
        <xdr:cNvCxnSpPr/>
      </xdr:nvCxnSpPr>
      <xdr:spPr>
        <a:xfrm flipH="1">
          <a:off x="5554980" y="39654480"/>
          <a:ext cx="784860" cy="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277</xdr:row>
      <xdr:rowOff>167640</xdr:rowOff>
    </xdr:from>
    <xdr:to>
      <xdr:col>8</xdr:col>
      <xdr:colOff>0</xdr:colOff>
      <xdr:row>278</xdr:row>
      <xdr:rowOff>175260</xdr:rowOff>
    </xdr:to>
    <xdr:cxnSp macro="">
      <xdr:nvCxnSpPr>
        <xdr:cNvPr id="164" name="Rechte verbindingslijn 163"/>
        <xdr:cNvCxnSpPr/>
      </xdr:nvCxnSpPr>
      <xdr:spPr>
        <a:xfrm>
          <a:off x="6156960" y="42466260"/>
          <a:ext cx="0" cy="19050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594360</xdr:colOff>
      <xdr:row>277</xdr:row>
      <xdr:rowOff>144780</xdr:rowOff>
    </xdr:from>
    <xdr:to>
      <xdr:col>9</xdr:col>
      <xdr:colOff>213360</xdr:colOff>
      <xdr:row>277</xdr:row>
      <xdr:rowOff>152400</xdr:rowOff>
    </xdr:to>
    <xdr:cxnSp macro="">
      <xdr:nvCxnSpPr>
        <xdr:cNvPr id="165" name="Rechte verbindingslijn 164"/>
        <xdr:cNvCxnSpPr/>
      </xdr:nvCxnSpPr>
      <xdr:spPr>
        <a:xfrm flipH="1" flipV="1">
          <a:off x="5532120" y="42443400"/>
          <a:ext cx="1447800" cy="7620"/>
        </a:xfrm>
        <a:prstGeom prst="line">
          <a:avLst/>
        </a:prstGeom>
        <a:ln w="222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495300</xdr:colOff>
      <xdr:row>243</xdr:row>
      <xdr:rowOff>22860</xdr:rowOff>
    </xdr:from>
    <xdr:ext cx="313547" cy="311496"/>
    <xdr:sp macro="" textlink="">
      <xdr:nvSpPr>
        <xdr:cNvPr id="143" name="Tekstvak 142"/>
        <xdr:cNvSpPr txBox="1"/>
      </xdr:nvSpPr>
      <xdr:spPr>
        <a:xfrm>
          <a:off x="6652260" y="37177980"/>
          <a:ext cx="313547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400" b="1">
              <a:solidFill>
                <a:schemeClr val="tx1"/>
              </a:solidFill>
              <a:latin typeface="Calibri"/>
            </a:rPr>
            <a:t>ω</a:t>
          </a:r>
          <a:endParaRPr lang="nl-NL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1</xdr:col>
      <xdr:colOff>647700</xdr:colOff>
      <xdr:row>30</xdr:row>
      <xdr:rowOff>60960</xdr:rowOff>
    </xdr:from>
    <xdr:to>
      <xdr:col>11</xdr:col>
      <xdr:colOff>198120</xdr:colOff>
      <xdr:row>45</xdr:row>
      <xdr:rowOff>0</xdr:rowOff>
    </xdr:to>
    <xdr:graphicFrame macro="">
      <xdr:nvGraphicFramePr>
        <xdr:cNvPr id="177" name="Grafiek 1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137160</xdr:colOff>
      <xdr:row>30</xdr:row>
      <xdr:rowOff>152400</xdr:rowOff>
    </xdr:from>
    <xdr:ext cx="232500" cy="311496"/>
    <xdr:sp macro="" textlink="">
      <xdr:nvSpPr>
        <xdr:cNvPr id="178" name="Tekstvak 177"/>
        <xdr:cNvSpPr txBox="1"/>
      </xdr:nvSpPr>
      <xdr:spPr>
        <a:xfrm>
          <a:off x="3855720" y="2225040"/>
          <a:ext cx="23250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rgbClr val="C00000"/>
              </a:solidFill>
            </a:rPr>
            <a:t>I</a:t>
          </a:r>
        </a:p>
      </xdr:txBody>
    </xdr:sp>
    <xdr:clientData/>
  </xdr:oneCellAnchor>
  <xdr:oneCellAnchor>
    <xdr:from>
      <xdr:col>7</xdr:col>
      <xdr:colOff>15240</xdr:colOff>
      <xdr:row>30</xdr:row>
      <xdr:rowOff>144780</xdr:rowOff>
    </xdr:from>
    <xdr:ext cx="365228" cy="311496"/>
    <xdr:sp macro="" textlink="">
      <xdr:nvSpPr>
        <xdr:cNvPr id="179" name="Tekstvak 178"/>
        <xdr:cNvSpPr txBox="1"/>
      </xdr:nvSpPr>
      <xdr:spPr>
        <a:xfrm>
          <a:off x="4953000" y="2217420"/>
          <a:ext cx="365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rgbClr val="7030A0"/>
              </a:solidFill>
            </a:rPr>
            <a:t>U</a:t>
          </a:r>
          <a:r>
            <a:rPr lang="nl-NL" sz="1400" b="1" baseline="-25000">
              <a:solidFill>
                <a:srgbClr val="7030A0"/>
              </a:solidFill>
            </a:rPr>
            <a:t>C</a:t>
          </a:r>
        </a:p>
      </xdr:txBody>
    </xdr:sp>
    <xdr:clientData/>
  </xdr:oneCellAnchor>
  <xdr:oneCellAnchor>
    <xdr:from>
      <xdr:col>3</xdr:col>
      <xdr:colOff>373380</xdr:colOff>
      <xdr:row>30</xdr:row>
      <xdr:rowOff>152400</xdr:rowOff>
    </xdr:from>
    <xdr:ext cx="352469" cy="311496"/>
    <xdr:sp macro="" textlink="">
      <xdr:nvSpPr>
        <xdr:cNvPr id="180" name="Tekstvak 179"/>
        <xdr:cNvSpPr txBox="1"/>
      </xdr:nvSpPr>
      <xdr:spPr>
        <a:xfrm>
          <a:off x="2651760" y="2225040"/>
          <a:ext cx="35246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chemeClr val="tx2"/>
              </a:solidFill>
            </a:rPr>
            <a:t>U</a:t>
          </a:r>
          <a:r>
            <a:rPr lang="nl-NL" sz="1400" b="1" baseline="-25000">
              <a:solidFill>
                <a:schemeClr val="tx2"/>
              </a:solidFill>
            </a:rPr>
            <a:t>L</a:t>
          </a:r>
        </a:p>
      </xdr:txBody>
    </xdr:sp>
    <xdr:clientData/>
  </xdr:oneCellAnchor>
  <xdr:twoCellAnchor>
    <xdr:from>
      <xdr:col>11</xdr:col>
      <xdr:colOff>579120</xdr:colOff>
      <xdr:row>32</xdr:row>
      <xdr:rowOff>160020</xdr:rowOff>
    </xdr:from>
    <xdr:to>
      <xdr:col>12</xdr:col>
      <xdr:colOff>335280</xdr:colOff>
      <xdr:row>37</xdr:row>
      <xdr:rowOff>99060</xdr:rowOff>
    </xdr:to>
    <xdr:cxnSp macro="">
      <xdr:nvCxnSpPr>
        <xdr:cNvPr id="181" name="Rechte verbindingslijn met pijl 180"/>
        <xdr:cNvCxnSpPr/>
      </xdr:nvCxnSpPr>
      <xdr:spPr>
        <a:xfrm flipH="1" flipV="1">
          <a:off x="7284720" y="18242280"/>
          <a:ext cx="365760" cy="853440"/>
        </a:xfrm>
        <a:prstGeom prst="straightConnector1">
          <a:avLst/>
        </a:prstGeom>
        <a:ln w="3175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327660</xdr:colOff>
      <xdr:row>37</xdr:row>
      <xdr:rowOff>106680</xdr:rowOff>
    </xdr:from>
    <xdr:to>
      <xdr:col>13</xdr:col>
      <xdr:colOff>129540</xdr:colOff>
      <xdr:row>43</xdr:row>
      <xdr:rowOff>15240</xdr:rowOff>
    </xdr:to>
    <xdr:cxnSp macro="">
      <xdr:nvCxnSpPr>
        <xdr:cNvPr id="182" name="Rechte verbindingslijn met pijl 181"/>
        <xdr:cNvCxnSpPr/>
      </xdr:nvCxnSpPr>
      <xdr:spPr>
        <a:xfrm>
          <a:off x="7642860" y="19103340"/>
          <a:ext cx="411480" cy="1005840"/>
        </a:xfrm>
        <a:prstGeom prst="straightConnector1">
          <a:avLst/>
        </a:prstGeom>
        <a:ln w="3175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342900</xdr:colOff>
      <xdr:row>34</xdr:row>
      <xdr:rowOff>175260</xdr:rowOff>
    </xdr:from>
    <xdr:to>
      <xdr:col>14</xdr:col>
      <xdr:colOff>236220</xdr:colOff>
      <xdr:row>37</xdr:row>
      <xdr:rowOff>106680</xdr:rowOff>
    </xdr:to>
    <xdr:cxnSp macro="">
      <xdr:nvCxnSpPr>
        <xdr:cNvPr id="183" name="Rechte verbindingslijn met pijl 182"/>
        <xdr:cNvCxnSpPr/>
      </xdr:nvCxnSpPr>
      <xdr:spPr>
        <a:xfrm flipV="1">
          <a:off x="8336280" y="3025140"/>
          <a:ext cx="1112520" cy="480060"/>
        </a:xfrm>
        <a:prstGeom prst="straightConnector1">
          <a:avLst/>
        </a:prstGeom>
        <a:ln w="317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601980</xdr:colOff>
      <xdr:row>34</xdr:row>
      <xdr:rowOff>152400</xdr:rowOff>
    </xdr:from>
    <xdr:to>
      <xdr:col>14</xdr:col>
      <xdr:colOff>205740</xdr:colOff>
      <xdr:row>34</xdr:row>
      <xdr:rowOff>160020</xdr:rowOff>
    </xdr:to>
    <xdr:cxnSp macro="">
      <xdr:nvCxnSpPr>
        <xdr:cNvPr id="184" name="Rechte verbindingslijn 183"/>
        <xdr:cNvCxnSpPr/>
      </xdr:nvCxnSpPr>
      <xdr:spPr>
        <a:xfrm flipH="1">
          <a:off x="3497580" y="3002280"/>
          <a:ext cx="5920740" cy="7620"/>
        </a:xfrm>
        <a:prstGeom prst="line">
          <a:avLst/>
        </a:prstGeom>
        <a:ln w="15875">
          <a:solidFill>
            <a:srgbClr val="C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571500</xdr:colOff>
      <xdr:row>32</xdr:row>
      <xdr:rowOff>160020</xdr:rowOff>
    </xdr:from>
    <xdr:to>
      <xdr:col>11</xdr:col>
      <xdr:colOff>586740</xdr:colOff>
      <xdr:row>32</xdr:row>
      <xdr:rowOff>160020</xdr:rowOff>
    </xdr:to>
    <xdr:cxnSp macro="">
      <xdr:nvCxnSpPr>
        <xdr:cNvPr id="185" name="Rechte verbindingslijn 184"/>
        <xdr:cNvCxnSpPr/>
      </xdr:nvCxnSpPr>
      <xdr:spPr>
        <a:xfrm flipH="1">
          <a:off x="3467100" y="2598420"/>
          <a:ext cx="4503420" cy="0"/>
        </a:xfrm>
        <a:prstGeom prst="line">
          <a:avLst/>
        </a:prstGeom>
        <a:ln w="15875">
          <a:solidFill>
            <a:schemeClr val="tx2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586740</xdr:colOff>
      <xdr:row>43</xdr:row>
      <xdr:rowOff>15240</xdr:rowOff>
    </xdr:from>
    <xdr:to>
      <xdr:col>13</xdr:col>
      <xdr:colOff>205740</xdr:colOff>
      <xdr:row>43</xdr:row>
      <xdr:rowOff>22860</xdr:rowOff>
    </xdr:to>
    <xdr:cxnSp macro="">
      <xdr:nvCxnSpPr>
        <xdr:cNvPr id="186" name="Rechte verbindingslijn 185"/>
        <xdr:cNvCxnSpPr/>
      </xdr:nvCxnSpPr>
      <xdr:spPr>
        <a:xfrm flipH="1" flipV="1">
          <a:off x="3482340" y="4511040"/>
          <a:ext cx="5326380" cy="7620"/>
        </a:xfrm>
        <a:prstGeom prst="line">
          <a:avLst/>
        </a:prstGeom>
        <a:ln w="12700">
          <a:solidFill>
            <a:srgbClr val="7030A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304800</xdr:colOff>
      <xdr:row>31</xdr:row>
      <xdr:rowOff>7620</xdr:rowOff>
    </xdr:from>
    <xdr:to>
      <xdr:col>12</xdr:col>
      <xdr:colOff>365760</xdr:colOff>
      <xdr:row>44</xdr:row>
      <xdr:rowOff>68580</xdr:rowOff>
    </xdr:to>
    <xdr:cxnSp macro="">
      <xdr:nvCxnSpPr>
        <xdr:cNvPr id="187" name="Rechte verbindingslijn met pijl 186"/>
        <xdr:cNvCxnSpPr/>
      </xdr:nvCxnSpPr>
      <xdr:spPr>
        <a:xfrm flipH="1" flipV="1">
          <a:off x="7620000" y="17907000"/>
          <a:ext cx="60960" cy="243840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373380</xdr:colOff>
      <xdr:row>37</xdr:row>
      <xdr:rowOff>106680</xdr:rowOff>
    </xdr:from>
    <xdr:to>
      <xdr:col>14</xdr:col>
      <xdr:colOff>342900</xdr:colOff>
      <xdr:row>37</xdr:row>
      <xdr:rowOff>121920</xdr:rowOff>
    </xdr:to>
    <xdr:cxnSp macro="">
      <xdr:nvCxnSpPr>
        <xdr:cNvPr id="188" name="Rechte verbindingslijn met pijl 187"/>
        <xdr:cNvCxnSpPr/>
      </xdr:nvCxnSpPr>
      <xdr:spPr>
        <a:xfrm flipV="1">
          <a:off x="7078980" y="19103340"/>
          <a:ext cx="1798320" cy="15240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236220</xdr:colOff>
      <xdr:row>31</xdr:row>
      <xdr:rowOff>106680</xdr:rowOff>
    </xdr:from>
    <xdr:ext cx="550279" cy="264560"/>
    <xdr:sp macro="" textlink="">
      <xdr:nvSpPr>
        <xdr:cNvPr id="189" name="Tekstvak 188"/>
        <xdr:cNvSpPr txBox="1"/>
      </xdr:nvSpPr>
      <xdr:spPr>
        <a:xfrm>
          <a:off x="6941820" y="18006060"/>
          <a:ext cx="5502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SPOEL</a:t>
          </a:r>
        </a:p>
      </xdr:txBody>
    </xdr:sp>
    <xdr:clientData/>
  </xdr:oneCellAnchor>
  <xdr:oneCellAnchor>
    <xdr:from>
      <xdr:col>13</xdr:col>
      <xdr:colOff>114300</xdr:colOff>
      <xdr:row>41</xdr:row>
      <xdr:rowOff>114300</xdr:rowOff>
    </xdr:from>
    <xdr:ext cx="1095108" cy="264560"/>
    <xdr:sp macro="" textlink="">
      <xdr:nvSpPr>
        <xdr:cNvPr id="190" name="Tekstvak 189"/>
        <xdr:cNvSpPr txBox="1"/>
      </xdr:nvSpPr>
      <xdr:spPr>
        <a:xfrm>
          <a:off x="8039100" y="19842480"/>
          <a:ext cx="109510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CONDENSATOR</a:t>
          </a:r>
        </a:p>
      </xdr:txBody>
    </xdr:sp>
    <xdr:clientData/>
  </xdr:oneCellAnchor>
  <xdr:oneCellAnchor>
    <xdr:from>
      <xdr:col>12</xdr:col>
      <xdr:colOff>388620</xdr:colOff>
      <xdr:row>33</xdr:row>
      <xdr:rowOff>121920</xdr:rowOff>
    </xdr:from>
    <xdr:ext cx="1583190" cy="264560"/>
    <xdr:sp macro="" textlink="">
      <xdr:nvSpPr>
        <xdr:cNvPr id="191" name="Tekstvak 190"/>
        <xdr:cNvSpPr txBox="1"/>
      </xdr:nvSpPr>
      <xdr:spPr>
        <a:xfrm>
          <a:off x="8382000" y="2788920"/>
          <a:ext cx="15831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C00000"/>
              </a:solidFill>
            </a:rPr>
            <a:t>STROOM (WEERSTAND)</a:t>
          </a:r>
        </a:p>
      </xdr:txBody>
    </xdr:sp>
    <xdr:clientData/>
  </xdr:oneCellAnchor>
  <xdr:twoCellAnchor>
    <xdr:from>
      <xdr:col>4</xdr:col>
      <xdr:colOff>601980</xdr:colOff>
      <xdr:row>31</xdr:row>
      <xdr:rowOff>45720</xdr:rowOff>
    </xdr:from>
    <xdr:to>
      <xdr:col>4</xdr:col>
      <xdr:colOff>601980</xdr:colOff>
      <xdr:row>45</xdr:row>
      <xdr:rowOff>15240</xdr:rowOff>
    </xdr:to>
    <xdr:cxnSp macro="">
      <xdr:nvCxnSpPr>
        <xdr:cNvPr id="192" name="Rechte verbindingslijn 191"/>
        <xdr:cNvCxnSpPr/>
      </xdr:nvCxnSpPr>
      <xdr:spPr>
        <a:xfrm>
          <a:off x="3497580" y="2301240"/>
          <a:ext cx="0" cy="2575560"/>
        </a:xfrm>
        <a:prstGeom prst="line">
          <a:avLst/>
        </a:prstGeom>
        <a:ln w="127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152400</xdr:colOff>
      <xdr:row>36</xdr:row>
      <xdr:rowOff>22860</xdr:rowOff>
    </xdr:from>
    <xdr:ext cx="652486" cy="311496"/>
    <xdr:sp macro="" textlink="">
      <xdr:nvSpPr>
        <xdr:cNvPr id="193" name="Tekstvak 192"/>
        <xdr:cNvSpPr txBox="1"/>
      </xdr:nvSpPr>
      <xdr:spPr>
        <a:xfrm>
          <a:off x="8077200" y="18836640"/>
          <a:ext cx="65248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400" b="1">
              <a:solidFill>
                <a:schemeClr val="accent6">
                  <a:lumMod val="75000"/>
                </a:schemeClr>
              </a:solidFill>
              <a:latin typeface="Calibri"/>
            </a:rPr>
            <a:t>α</a:t>
          </a:r>
          <a:r>
            <a:rPr lang="nl-NL" sz="1400" b="1">
              <a:solidFill>
                <a:schemeClr val="accent6">
                  <a:lumMod val="75000"/>
                </a:schemeClr>
              </a:solidFill>
              <a:latin typeface="Calibri"/>
            </a:rPr>
            <a:t> = </a:t>
          </a:r>
          <a:r>
            <a:rPr lang="el-GR" sz="1400" b="1">
              <a:solidFill>
                <a:schemeClr val="accent6">
                  <a:lumMod val="75000"/>
                </a:schemeClr>
              </a:solidFill>
              <a:latin typeface="Calibri"/>
            </a:rPr>
            <a:t>ω</a:t>
          </a:r>
          <a:r>
            <a:rPr lang="nl-NL" sz="1400" b="1">
              <a:solidFill>
                <a:schemeClr val="accent6">
                  <a:lumMod val="75000"/>
                </a:schemeClr>
              </a:solidFill>
              <a:latin typeface="Calibri"/>
            </a:rPr>
            <a:t>t</a:t>
          </a:r>
          <a:endParaRPr lang="nl-NL" sz="1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oneCellAnchor>
  <xdr:oneCellAnchor>
    <xdr:from>
      <xdr:col>10</xdr:col>
      <xdr:colOff>289560</xdr:colOff>
      <xdr:row>36</xdr:row>
      <xdr:rowOff>83820</xdr:rowOff>
    </xdr:from>
    <xdr:ext cx="334835" cy="264560"/>
    <xdr:sp macro="" textlink="">
      <xdr:nvSpPr>
        <xdr:cNvPr id="194" name="Tekstvak 193"/>
        <xdr:cNvSpPr txBox="1"/>
      </xdr:nvSpPr>
      <xdr:spPr>
        <a:xfrm>
          <a:off x="6385560" y="18897600"/>
          <a:ext cx="3348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ω</a:t>
          </a:r>
          <a:r>
            <a:rPr lang="nl-NL" sz="1100" b="1">
              <a:latin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4</xdr:col>
      <xdr:colOff>601980</xdr:colOff>
      <xdr:row>9</xdr:row>
      <xdr:rowOff>53340</xdr:rowOff>
    </xdr:from>
    <xdr:to>
      <xdr:col>7</xdr:col>
      <xdr:colOff>441960</xdr:colOff>
      <xdr:row>13</xdr:row>
      <xdr:rowOff>99060</xdr:rowOff>
    </xdr:to>
    <xdr:sp macro="" textlink="">
      <xdr:nvSpPr>
        <xdr:cNvPr id="202" name="Rechthoek 201"/>
        <xdr:cNvSpPr/>
      </xdr:nvSpPr>
      <xdr:spPr>
        <a:xfrm>
          <a:off x="3040380" y="11041380"/>
          <a:ext cx="1668780" cy="86106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SYSTEM</a:t>
          </a:r>
        </a:p>
      </xdr:txBody>
    </xdr:sp>
    <xdr:clientData/>
  </xdr:twoCellAnchor>
  <xdr:twoCellAnchor>
    <xdr:from>
      <xdr:col>4</xdr:col>
      <xdr:colOff>0</xdr:colOff>
      <xdr:row>11</xdr:row>
      <xdr:rowOff>118110</xdr:rowOff>
    </xdr:from>
    <xdr:to>
      <xdr:col>4</xdr:col>
      <xdr:colOff>624840</xdr:colOff>
      <xdr:row>11</xdr:row>
      <xdr:rowOff>121920</xdr:rowOff>
    </xdr:to>
    <xdr:cxnSp macro="">
      <xdr:nvCxnSpPr>
        <xdr:cNvPr id="203" name="Rechte verbindingslijn met pijl 202"/>
        <xdr:cNvCxnSpPr/>
      </xdr:nvCxnSpPr>
      <xdr:spPr>
        <a:xfrm flipV="1">
          <a:off x="2895600" y="2137410"/>
          <a:ext cx="624840" cy="3810"/>
        </a:xfrm>
        <a:prstGeom prst="straightConnector1">
          <a:avLst/>
        </a:prstGeom>
        <a:ln w="222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441960</xdr:colOff>
      <xdr:row>11</xdr:row>
      <xdr:rowOff>125730</xdr:rowOff>
    </xdr:from>
    <xdr:to>
      <xdr:col>8</xdr:col>
      <xdr:colOff>411480</xdr:colOff>
      <xdr:row>11</xdr:row>
      <xdr:rowOff>129540</xdr:rowOff>
    </xdr:to>
    <xdr:cxnSp macro="">
      <xdr:nvCxnSpPr>
        <xdr:cNvPr id="204" name="Rechte verbindingslijn met pijl 203"/>
        <xdr:cNvCxnSpPr/>
      </xdr:nvCxnSpPr>
      <xdr:spPr>
        <a:xfrm flipV="1">
          <a:off x="4709160" y="11479530"/>
          <a:ext cx="579120" cy="3810"/>
        </a:xfrm>
        <a:prstGeom prst="straightConnector1">
          <a:avLst/>
        </a:prstGeom>
        <a:ln w="222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510540</xdr:colOff>
      <xdr:row>8</xdr:row>
      <xdr:rowOff>114300</xdr:rowOff>
    </xdr:from>
    <xdr:to>
      <xdr:col>12</xdr:col>
      <xdr:colOff>487680</xdr:colOff>
      <xdr:row>15</xdr:row>
      <xdr:rowOff>30480</xdr:rowOff>
    </xdr:to>
    <xdr:graphicFrame macro="">
      <xdr:nvGraphicFramePr>
        <xdr:cNvPr id="216" name="Grafiek 2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464820</xdr:colOff>
      <xdr:row>8</xdr:row>
      <xdr:rowOff>53340</xdr:rowOff>
    </xdr:from>
    <xdr:to>
      <xdr:col>3</xdr:col>
      <xdr:colOff>0</xdr:colOff>
      <xdr:row>14</xdr:row>
      <xdr:rowOff>144780</xdr:rowOff>
    </xdr:to>
    <xdr:graphicFrame macro="">
      <xdr:nvGraphicFramePr>
        <xdr:cNvPr id="217" name="Grafiek 2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106680</xdr:colOff>
      <xdr:row>11</xdr:row>
      <xdr:rowOff>190500</xdr:rowOff>
    </xdr:from>
    <xdr:to>
      <xdr:col>11</xdr:col>
      <xdr:colOff>114300</xdr:colOff>
      <xdr:row>13</xdr:row>
      <xdr:rowOff>160020</xdr:rowOff>
    </xdr:to>
    <xdr:cxnSp macro="">
      <xdr:nvCxnSpPr>
        <xdr:cNvPr id="221" name="Rechte verbindingslijn 220"/>
        <xdr:cNvCxnSpPr/>
      </xdr:nvCxnSpPr>
      <xdr:spPr>
        <a:xfrm>
          <a:off x="7490460" y="2209800"/>
          <a:ext cx="7620" cy="419100"/>
        </a:xfrm>
        <a:prstGeom prst="line">
          <a:avLst/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220980</xdr:colOff>
      <xdr:row>11</xdr:row>
      <xdr:rowOff>205740</xdr:rowOff>
    </xdr:from>
    <xdr:to>
      <xdr:col>11</xdr:col>
      <xdr:colOff>228600</xdr:colOff>
      <xdr:row>13</xdr:row>
      <xdr:rowOff>152400</xdr:rowOff>
    </xdr:to>
    <xdr:cxnSp macro="">
      <xdr:nvCxnSpPr>
        <xdr:cNvPr id="222" name="Rechte verbindingslijn 221"/>
        <xdr:cNvCxnSpPr/>
      </xdr:nvCxnSpPr>
      <xdr:spPr>
        <a:xfrm>
          <a:off x="7604760" y="2225040"/>
          <a:ext cx="7620" cy="396240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175260</xdr:colOff>
      <xdr:row>59</xdr:row>
      <xdr:rowOff>5963</xdr:rowOff>
    </xdr:from>
    <xdr:to>
      <xdr:col>14</xdr:col>
      <xdr:colOff>99289</xdr:colOff>
      <xdr:row>72</xdr:row>
      <xdr:rowOff>91440</xdr:rowOff>
    </xdr:to>
    <xdr:pic>
      <xdr:nvPicPr>
        <xdr:cNvPr id="145" name="il_fi" descr="http://3.bp.blogspot.com/_hfAYZzG11r8/SU88FoGftsI/AAAAAAAABIM/bGeSsw_9nkA/s320/impedance4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41820" y="11047343"/>
          <a:ext cx="2370049" cy="247815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259079</xdr:colOff>
      <xdr:row>296</xdr:row>
      <xdr:rowOff>7620</xdr:rowOff>
    </xdr:from>
    <xdr:to>
      <xdr:col>14</xdr:col>
      <xdr:colOff>282832</xdr:colOff>
      <xdr:row>311</xdr:row>
      <xdr:rowOff>0</xdr:rowOff>
    </xdr:to>
    <xdr:pic>
      <xdr:nvPicPr>
        <xdr:cNvPr id="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35208" t="9549" r="36198" b="60069"/>
        <a:stretch>
          <a:fillRect/>
        </a:stretch>
      </xdr:blipFill>
      <xdr:spPr bwMode="auto">
        <a:xfrm>
          <a:off x="4526279" y="373380"/>
          <a:ext cx="4290953" cy="2735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296</xdr:row>
      <xdr:rowOff>7620</xdr:rowOff>
    </xdr:from>
    <xdr:to>
      <xdr:col>7</xdr:col>
      <xdr:colOff>235392</xdr:colOff>
      <xdr:row>310</xdr:row>
      <xdr:rowOff>137160</xdr:rowOff>
    </xdr:to>
    <xdr:pic>
      <xdr:nvPicPr>
        <xdr:cNvPr id="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31458" t="38194" r="32448" b="25868"/>
        <a:stretch>
          <a:fillRect/>
        </a:stretch>
      </xdr:blipFill>
      <xdr:spPr bwMode="auto">
        <a:xfrm>
          <a:off x="0" y="373380"/>
          <a:ext cx="4502592" cy="2689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335280</xdr:colOff>
      <xdr:row>311</xdr:row>
      <xdr:rowOff>22860</xdr:rowOff>
    </xdr:from>
    <xdr:to>
      <xdr:col>11</xdr:col>
      <xdr:colOff>236220</xdr:colOff>
      <xdr:row>326</xdr:row>
      <xdr:rowOff>76200</xdr:rowOff>
    </xdr:to>
    <xdr:pic>
      <xdr:nvPicPr>
        <xdr:cNvPr id="1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38490" t="51389" r="37187" b="16754"/>
        <a:stretch>
          <a:fillRect/>
        </a:stretch>
      </xdr:blipFill>
      <xdr:spPr bwMode="auto">
        <a:xfrm>
          <a:off x="3383280" y="3131820"/>
          <a:ext cx="3558540" cy="2796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0.43167</cdr:x>
      <cdr:y>0.51587</cdr:y>
    </cdr:from>
    <cdr:to>
      <cdr:x>0.79911</cdr:x>
      <cdr:y>0.62961</cdr:y>
    </cdr:to>
    <cdr:sp macro="" textlink="">
      <cdr:nvSpPr>
        <cdr:cNvPr id="2" name="Tekstvak 7"/>
        <cdr:cNvSpPr txBox="1"/>
      </cdr:nvSpPr>
      <cdr:spPr>
        <a:xfrm xmlns:a="http://schemas.openxmlformats.org/drawingml/2006/main">
          <a:off x="1973580" y="1981200"/>
          <a:ext cx="1679947" cy="436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          DOOR SPOEL </a:t>
          </a:r>
        </a:p>
        <a:p xmlns:a="http://schemas.openxmlformats.org/drawingml/2006/main">
          <a:r>
            <a:rPr lang="nl-NL" sz="1100" b="1"/>
            <a:t>INDUCTIEVE WEERSTAND</a:t>
          </a:r>
        </a:p>
      </cdr:txBody>
    </cdr:sp>
  </cdr:relSizeAnchor>
  <cdr:relSizeAnchor xmlns:cdr="http://schemas.openxmlformats.org/drawingml/2006/chartDrawing">
    <cdr:from>
      <cdr:x>0.1337</cdr:x>
      <cdr:y>0.00992</cdr:y>
    </cdr:from>
    <cdr:to>
      <cdr:x>0.26691</cdr:x>
      <cdr:y>0.46782</cdr:y>
    </cdr:to>
    <cdr:sp macro="" textlink="">
      <cdr:nvSpPr>
        <cdr:cNvPr id="3" name="Tekstvak 7"/>
        <cdr:cNvSpPr txBox="1"/>
      </cdr:nvSpPr>
      <cdr:spPr>
        <a:xfrm xmlns:a="http://schemas.openxmlformats.org/drawingml/2006/main" rot="16200000">
          <a:off x="610445" y="422030"/>
          <a:ext cx="1758554" cy="99069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     DOOR CAPACITATOR</a:t>
          </a:r>
        </a:p>
        <a:p xmlns:a="http://schemas.openxmlformats.org/drawingml/2006/main">
          <a:r>
            <a:rPr lang="nl-NL" sz="1100" b="1"/>
            <a:t>CAPACITIEVE WEERSTAND </a:t>
          </a:r>
        </a:p>
        <a:p xmlns:a="http://schemas.openxmlformats.org/drawingml/2006/main">
          <a:endParaRPr lang="nl-NL" sz="1100" b="1"/>
        </a:p>
      </cdr:txBody>
    </cdr:sp>
  </cdr:relSizeAnchor>
  <cdr:relSizeAnchor xmlns:cdr="http://schemas.openxmlformats.org/drawingml/2006/chartDrawing">
    <cdr:from>
      <cdr:x>0.08167</cdr:x>
      <cdr:y>0.82143</cdr:y>
    </cdr:from>
    <cdr:to>
      <cdr:x>0.22392</cdr:x>
      <cdr:y>0.93516</cdr:y>
    </cdr:to>
    <cdr:sp macro="" textlink="">
      <cdr:nvSpPr>
        <cdr:cNvPr id="4" name="Tekstvak 10"/>
        <cdr:cNvSpPr txBox="1"/>
      </cdr:nvSpPr>
      <cdr:spPr>
        <a:xfrm xmlns:a="http://schemas.openxmlformats.org/drawingml/2006/main">
          <a:off x="373380" y="3154680"/>
          <a:ext cx="650371" cy="436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--&gt; - 90</a:t>
          </a:r>
          <a:r>
            <a:rPr lang="nl-NL" sz="1100" b="1" baseline="30000">
              <a:solidFill>
                <a:srgbClr val="C00000"/>
              </a:solidFill>
            </a:rPr>
            <a:t>o</a:t>
          </a:r>
        </a:p>
        <a:p xmlns:a="http://schemas.openxmlformats.org/drawingml/2006/main">
          <a:r>
            <a:rPr lang="nl-NL" sz="1100" b="1" baseline="0">
              <a:solidFill>
                <a:srgbClr val="C00000"/>
              </a:solidFill>
            </a:rPr>
            <a:t>DOOR C</a:t>
          </a:r>
        </a:p>
      </cdr:txBody>
    </cdr:sp>
  </cdr:relSizeAnchor>
  <cdr:relSizeAnchor xmlns:cdr="http://schemas.openxmlformats.org/drawingml/2006/chartDrawing">
    <cdr:from>
      <cdr:x>0.52702</cdr:x>
      <cdr:y>0.08135</cdr:y>
    </cdr:from>
    <cdr:to>
      <cdr:x>0.84581</cdr:x>
      <cdr:y>0.15023</cdr:y>
    </cdr:to>
    <cdr:sp macro="" textlink="">
      <cdr:nvSpPr>
        <cdr:cNvPr id="5" name="Tekstvak 10"/>
        <cdr:cNvSpPr txBox="1"/>
      </cdr:nvSpPr>
      <cdr:spPr>
        <a:xfrm xmlns:a="http://schemas.openxmlformats.org/drawingml/2006/main">
          <a:off x="3919500" y="312439"/>
          <a:ext cx="2370879" cy="2645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DOOR SPOEL --&gt; + 90</a:t>
          </a:r>
          <a:r>
            <a:rPr lang="nl-NL" sz="1100" b="1" baseline="30000">
              <a:solidFill>
                <a:srgbClr val="C00000"/>
              </a:solidFill>
            </a:rPr>
            <a:t>o</a:t>
          </a:r>
        </a:p>
      </cdr:txBody>
    </cdr:sp>
  </cdr:relSizeAnchor>
  <cdr:relSizeAnchor xmlns:cdr="http://schemas.openxmlformats.org/drawingml/2006/chartDrawing">
    <cdr:from>
      <cdr:x>0.22848</cdr:x>
      <cdr:y>0.83135</cdr:y>
    </cdr:from>
    <cdr:to>
      <cdr:x>0.49919</cdr:x>
      <cdr:y>0.90024</cdr:y>
    </cdr:to>
    <cdr:sp macro="" textlink="">
      <cdr:nvSpPr>
        <cdr:cNvPr id="6" name="Tekstvak 9"/>
        <cdr:cNvSpPr txBox="1"/>
      </cdr:nvSpPr>
      <cdr:spPr>
        <a:xfrm xmlns:a="http://schemas.openxmlformats.org/drawingml/2006/main">
          <a:off x="1699260" y="3192780"/>
          <a:ext cx="2013308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BIJ RESONANTIE</a:t>
          </a:r>
          <a:r>
            <a:rPr lang="nl-NL" sz="1100" b="1" baseline="0"/>
            <a:t> MINIMUM = </a:t>
          </a:r>
          <a:r>
            <a:rPr lang="nl-NL" sz="1100" b="1"/>
            <a:t>R</a:t>
          </a:r>
        </a:p>
      </cdr:txBody>
    </cdr:sp>
  </cdr:relSizeAnchor>
  <cdr:relSizeAnchor xmlns:cdr="http://schemas.openxmlformats.org/drawingml/2006/chartDrawing">
    <cdr:from>
      <cdr:x>0.8084</cdr:x>
      <cdr:y>0.93111</cdr:y>
    </cdr:from>
    <cdr:to>
      <cdr:x>0.87541</cdr:x>
      <cdr:y>1</cdr:y>
    </cdr:to>
    <cdr:sp macro="" textlink="">
      <cdr:nvSpPr>
        <cdr:cNvPr id="7" name="Tekstvak 6"/>
        <cdr:cNvSpPr txBox="1"/>
      </cdr:nvSpPr>
      <cdr:spPr>
        <a:xfrm xmlns:a="http://schemas.openxmlformats.org/drawingml/2006/main">
          <a:off x="6012180" y="3642360"/>
          <a:ext cx="498342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l-GR" sz="1100" b="1">
              <a:latin typeface="Calibri"/>
            </a:rPr>
            <a:t>ω</a:t>
          </a:r>
          <a:r>
            <a:rPr lang="nl-NL" sz="1100" b="1">
              <a:latin typeface="Calibri"/>
            </a:rPr>
            <a:t>/</a:t>
          </a:r>
          <a:r>
            <a:rPr lang="el-GR" sz="1100" b="1">
              <a:latin typeface="Calibri"/>
            </a:rPr>
            <a:t>ω</a:t>
          </a:r>
          <a:r>
            <a:rPr lang="nl-NL" sz="1100" b="1" baseline="-25000">
              <a:latin typeface="Calibri"/>
            </a:rPr>
            <a:t>o</a:t>
          </a:r>
          <a:endParaRPr lang="nl-NL" sz="1100" b="1" baseline="-250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0.26362</cdr:x>
      <cdr:y>0.60119</cdr:y>
    </cdr:from>
    <cdr:to>
      <cdr:x>0.55848</cdr:x>
      <cdr:y>0.67007</cdr:y>
    </cdr:to>
    <cdr:sp macro="" textlink="">
      <cdr:nvSpPr>
        <cdr:cNvPr id="2" name="Tekstvak 7"/>
        <cdr:cNvSpPr txBox="1"/>
      </cdr:nvSpPr>
      <cdr:spPr>
        <a:xfrm xmlns:a="http://schemas.openxmlformats.org/drawingml/2006/main">
          <a:off x="1207265" y="2308848"/>
          <a:ext cx="1350370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 DOOR CAPACITEIT  </a:t>
          </a:r>
        </a:p>
      </cdr:txBody>
    </cdr:sp>
  </cdr:relSizeAnchor>
  <cdr:relSizeAnchor xmlns:cdr="http://schemas.openxmlformats.org/drawingml/2006/chartDrawing">
    <cdr:from>
      <cdr:x>0.10462</cdr:x>
      <cdr:y>0.53497</cdr:y>
    </cdr:from>
    <cdr:to>
      <cdr:x>0.2</cdr:x>
      <cdr:y>0.78008</cdr:y>
    </cdr:to>
    <cdr:sp macro="" textlink="">
      <cdr:nvSpPr>
        <cdr:cNvPr id="3" name="Tekstvak 7"/>
        <cdr:cNvSpPr txBox="1"/>
      </cdr:nvSpPr>
      <cdr:spPr>
        <a:xfrm xmlns:a="http://schemas.openxmlformats.org/drawingml/2006/main" rot="16200000">
          <a:off x="226847" y="2306806"/>
          <a:ext cx="941348" cy="43678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     </a:t>
          </a:r>
        </a:p>
        <a:p xmlns:a="http://schemas.openxmlformats.org/drawingml/2006/main">
          <a:r>
            <a:rPr lang="nl-NL" sz="1100" b="1"/>
            <a:t>DOOR SPOEL</a:t>
          </a:r>
        </a:p>
      </cdr:txBody>
    </cdr:sp>
  </cdr:relSizeAnchor>
  <cdr:relSizeAnchor xmlns:cdr="http://schemas.openxmlformats.org/drawingml/2006/chartDrawing">
    <cdr:from>
      <cdr:x>0.63242</cdr:x>
      <cdr:y>0.76389</cdr:y>
    </cdr:from>
    <cdr:to>
      <cdr:x>0.87892</cdr:x>
      <cdr:y>0.83278</cdr:y>
    </cdr:to>
    <cdr:sp macro="" textlink="">
      <cdr:nvSpPr>
        <cdr:cNvPr id="4" name="Tekstvak 10"/>
        <cdr:cNvSpPr txBox="1"/>
      </cdr:nvSpPr>
      <cdr:spPr>
        <a:xfrm xmlns:a="http://schemas.openxmlformats.org/drawingml/2006/main">
          <a:off x="2896238" y="2933705"/>
          <a:ext cx="1128899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--&gt; - 90</a:t>
          </a:r>
          <a:r>
            <a:rPr lang="nl-NL" sz="1100" b="1" baseline="30000">
              <a:solidFill>
                <a:srgbClr val="C00000"/>
              </a:solidFill>
            </a:rPr>
            <a:t>o </a:t>
          </a:r>
          <a:r>
            <a:rPr lang="nl-NL" sz="1100" b="1" baseline="0">
              <a:solidFill>
                <a:srgbClr val="C00000"/>
              </a:solidFill>
            </a:rPr>
            <a:t>DOOR C</a:t>
          </a:r>
        </a:p>
      </cdr:txBody>
    </cdr:sp>
  </cdr:relSizeAnchor>
  <cdr:relSizeAnchor xmlns:cdr="http://schemas.openxmlformats.org/drawingml/2006/chartDrawing">
    <cdr:from>
      <cdr:x>0.10232</cdr:x>
      <cdr:y>0.07342</cdr:y>
    </cdr:from>
    <cdr:to>
      <cdr:x>0.42111</cdr:x>
      <cdr:y>0.1423</cdr:y>
    </cdr:to>
    <cdr:sp macro="" textlink="">
      <cdr:nvSpPr>
        <cdr:cNvPr id="5" name="Tekstvak 10"/>
        <cdr:cNvSpPr txBox="1"/>
      </cdr:nvSpPr>
      <cdr:spPr>
        <a:xfrm xmlns:a="http://schemas.openxmlformats.org/drawingml/2006/main">
          <a:off x="468602" y="281959"/>
          <a:ext cx="1459937" cy="2645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DOOR SPOEL --&gt; + 90</a:t>
          </a:r>
          <a:r>
            <a:rPr lang="nl-NL" sz="1100" b="1" baseline="30000">
              <a:solidFill>
                <a:srgbClr val="C00000"/>
              </a:solidFill>
            </a:rPr>
            <a:t>o</a:t>
          </a:r>
        </a:p>
      </cdr:txBody>
    </cdr:sp>
  </cdr:relSizeAnchor>
  <cdr:relSizeAnchor xmlns:cdr="http://schemas.openxmlformats.org/drawingml/2006/chartDrawing">
    <cdr:from>
      <cdr:x>0.23124</cdr:x>
      <cdr:y>0.18056</cdr:y>
    </cdr:from>
    <cdr:to>
      <cdr:x>0.56701</cdr:x>
      <cdr:y>0.29429</cdr:y>
    </cdr:to>
    <cdr:sp macro="" textlink="">
      <cdr:nvSpPr>
        <cdr:cNvPr id="6" name="Tekstvak 11"/>
        <cdr:cNvSpPr txBox="1"/>
      </cdr:nvSpPr>
      <cdr:spPr>
        <a:xfrm xmlns:a="http://schemas.openxmlformats.org/drawingml/2006/main">
          <a:off x="1703881" y="693420"/>
          <a:ext cx="2474139" cy="436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BIJ RESONANTIE</a:t>
          </a:r>
          <a:r>
            <a:rPr lang="nl-NL" sz="1100" b="1" baseline="0"/>
            <a:t> MAXIMUM |Z| ~ L/CR</a:t>
          </a:r>
        </a:p>
        <a:p xmlns:a="http://schemas.openxmlformats.org/drawingml/2006/main">
          <a:r>
            <a:rPr lang="nl-NL" sz="1100" b="1" baseline="0"/>
            <a:t>ALS R VERWAARLOOSBAAR IS </a:t>
          </a:r>
          <a:endParaRPr lang="nl-NL" sz="1100" b="1"/>
        </a:p>
      </cdr:txBody>
    </cdr:sp>
  </cdr:relSizeAnchor>
  <cdr:relSizeAnchor xmlns:cdr="http://schemas.openxmlformats.org/drawingml/2006/chartDrawing">
    <cdr:from>
      <cdr:x>0.81846</cdr:x>
      <cdr:y>0.93111</cdr:y>
    </cdr:from>
    <cdr:to>
      <cdr:x>0.88479</cdr:x>
      <cdr:y>1</cdr:y>
    </cdr:to>
    <cdr:sp macro="" textlink="">
      <cdr:nvSpPr>
        <cdr:cNvPr id="7" name="Tekstvak 10"/>
        <cdr:cNvSpPr txBox="1"/>
      </cdr:nvSpPr>
      <cdr:spPr>
        <a:xfrm xmlns:a="http://schemas.openxmlformats.org/drawingml/2006/main">
          <a:off x="6149340" y="3642360"/>
          <a:ext cx="498342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l-GR" sz="1100" b="1">
              <a:latin typeface="Calibri"/>
            </a:rPr>
            <a:t>ω</a:t>
          </a:r>
          <a:r>
            <a:rPr lang="nl-NL" sz="1100" b="1">
              <a:latin typeface="Calibri"/>
            </a:rPr>
            <a:t>/</a:t>
          </a:r>
          <a:r>
            <a:rPr lang="el-GR" sz="1100" b="1">
              <a:latin typeface="Calibri"/>
            </a:rPr>
            <a:t>ω</a:t>
          </a:r>
          <a:r>
            <a:rPr lang="nl-NL" sz="1100" b="1" baseline="-25000">
              <a:latin typeface="Calibri"/>
            </a:rPr>
            <a:t>o</a:t>
          </a:r>
          <a:endParaRPr lang="nl-NL" sz="1100" b="1" baseline="-25000"/>
        </a:p>
      </cdr:txBody>
    </cdr:sp>
  </cdr:relSizeAnchor>
</c:userShape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nl.wikipedia.org/wiki/Zelfinductie" TargetMode="External"/><Relationship Id="rId3" Type="http://schemas.openxmlformats.org/officeDocument/2006/relationships/hyperlink" Target="http://nl.wikipedia.org/wiki/Condensator" TargetMode="External"/><Relationship Id="rId7" Type="http://schemas.openxmlformats.org/officeDocument/2006/relationships/hyperlink" Target="http://nl.wikipedia.org/wiki/Inductie_(elektriciteit)" TargetMode="External"/><Relationship Id="rId2" Type="http://schemas.openxmlformats.org/officeDocument/2006/relationships/hyperlink" Target="http://nl.wikipedia.org/wiki/Elektrische_veldconstante" TargetMode="External"/><Relationship Id="rId1" Type="http://schemas.openxmlformats.org/officeDocument/2006/relationships/hyperlink" Target="http://nl.wikipedia.org/wiki/Permittiviteit" TargetMode="External"/><Relationship Id="rId6" Type="http://schemas.openxmlformats.org/officeDocument/2006/relationships/hyperlink" Target="http://nl.wikipedia.org/wiki/Magnetische_permeabiliteit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nl.wikipedia.org/wiki/Magnetische_veldconstante" TargetMode="External"/><Relationship Id="rId10" Type="http://schemas.openxmlformats.org/officeDocument/2006/relationships/hyperlink" Target="http://nl.wikipedia.org/wiki/Laplacetransformatie" TargetMode="External"/><Relationship Id="rId4" Type="http://schemas.openxmlformats.org/officeDocument/2006/relationships/hyperlink" Target="http://nl.wikipedia.org/wiki/Spoel" TargetMode="External"/><Relationship Id="rId9" Type="http://schemas.openxmlformats.org/officeDocument/2006/relationships/hyperlink" Target="http://nl.wikipedia.org/wiki/Magnetische_weerstan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electronics-tutorials.ws/rc/rc_1.html" TargetMode="External"/><Relationship Id="rId1" Type="http://schemas.openxmlformats.org/officeDocument/2006/relationships/hyperlink" Target="http://staff.science.uva.nl/~craats/CGnieuw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icks-website.eu/compleximp/index.htm" TargetMode="External"/><Relationship Id="rId13" Type="http://schemas.openxmlformats.org/officeDocument/2006/relationships/hyperlink" Target="http://www.virtueelpracticumlokaal.nl/ph_nl/osccirc_nl.htm" TargetMode="External"/><Relationship Id="rId3" Type="http://schemas.openxmlformats.org/officeDocument/2006/relationships/hyperlink" Target="http://hyperphysics.phy-astr.gsu.edu/hbase/electric/imped.html" TargetMode="External"/><Relationship Id="rId7" Type="http://schemas.openxmlformats.org/officeDocument/2006/relationships/hyperlink" Target="http://www.cco.caltech.edu/~phys1/java/phys1/lrc/index.html" TargetMode="External"/><Relationship Id="rId12" Type="http://schemas.openxmlformats.org/officeDocument/2006/relationships/hyperlink" Target="http://www.walter-fendt.de/ph14nl/combrlc_nl.htm" TargetMode="External"/><Relationship Id="rId2" Type="http://schemas.openxmlformats.org/officeDocument/2006/relationships/hyperlink" Target="http://en.wikipedia.org/wiki/Electrical_impedance" TargetMode="External"/><Relationship Id="rId1" Type="http://schemas.openxmlformats.org/officeDocument/2006/relationships/hyperlink" Target="http://nl.wikipedia.org/wiki/Impedantie" TargetMode="External"/><Relationship Id="rId6" Type="http://schemas.openxmlformats.org/officeDocument/2006/relationships/hyperlink" Target="http://nl.wikipedia.org/wiki/RLC-kring" TargetMode="External"/><Relationship Id="rId11" Type="http://schemas.openxmlformats.org/officeDocument/2006/relationships/hyperlink" Target="http://www.allaboutcircuits.com/vol_1/index.html" TargetMode="External"/><Relationship Id="rId5" Type="http://schemas.openxmlformats.org/officeDocument/2006/relationships/hyperlink" Target="http://nl.wikipedia.org/wiki/LC-kring" TargetMode="External"/><Relationship Id="rId10" Type="http://schemas.openxmlformats.org/officeDocument/2006/relationships/hyperlink" Target="http://www.haycap.nl/app-c/rc-kring/rc-kring.htm" TargetMode="External"/><Relationship Id="rId4" Type="http://schemas.openxmlformats.org/officeDocument/2006/relationships/hyperlink" Target="http://hyperphysics.phy-astr.gsu.edu/hbase/electric/impcom.html" TargetMode="External"/><Relationship Id="rId9" Type="http://schemas.openxmlformats.org/officeDocument/2006/relationships/hyperlink" Target="http://www.walter-fendt.de/ph14nl/osccirc_nl.htm" TargetMode="External"/><Relationship Id="rId14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people.zeelandnet.nl/cantalou/cosnl.html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://nl.wikipedia.org/wiki/Voltamp%C3%A8re_reactief" TargetMode="External"/><Relationship Id="rId1" Type="http://schemas.openxmlformats.org/officeDocument/2006/relationships/hyperlink" Target="http://nl.wikipedia.org/wiki/Vermogen_(natuurkunde)" TargetMode="External"/><Relationship Id="rId6" Type="http://schemas.openxmlformats.org/officeDocument/2006/relationships/hyperlink" Target="http://www.electrical4u.com/basic-electrical/single-phase-power.php" TargetMode="External"/><Relationship Id="rId5" Type="http://schemas.openxmlformats.org/officeDocument/2006/relationships/hyperlink" Target="http://en.wikipedia.org/wiki/AC_power" TargetMode="External"/><Relationship Id="rId4" Type="http://schemas.openxmlformats.org/officeDocument/2006/relationships/hyperlink" Target="http://www.sps.ele.tue.nl/members/J.H.F.Ritzerfeld/netw-web/5i-info.ht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en.wikipedia.org/wiki/Polar_coordinate_system" TargetMode="External"/><Relationship Id="rId3" Type="http://schemas.openxmlformats.org/officeDocument/2006/relationships/hyperlink" Target="http://en.wikipedia.org/wiki/Bode_plot" TargetMode="External"/><Relationship Id="rId7" Type="http://schemas.openxmlformats.org/officeDocument/2006/relationships/hyperlink" Target="http://nl.wikipedia.org/wiki/Tweede-ordesysteem" TargetMode="External"/><Relationship Id="rId12" Type="http://schemas.openxmlformats.org/officeDocument/2006/relationships/drawing" Target="../drawings/drawing15.xml"/><Relationship Id="rId2" Type="http://schemas.openxmlformats.org/officeDocument/2006/relationships/hyperlink" Target="http://nl.wikipedia.org/wiki/Demping" TargetMode="External"/><Relationship Id="rId1" Type="http://schemas.openxmlformats.org/officeDocument/2006/relationships/hyperlink" Target="http://nl.wikipedia.org/wiki/Eerste-ordesysteem" TargetMode="External"/><Relationship Id="rId6" Type="http://schemas.openxmlformats.org/officeDocument/2006/relationships/hyperlink" Target="http://www.mathworks.com/matlabcentral/fileexchange/16661-learning-pid-tuning-i-process-reaction-curve/content/html/pidtuning.html" TargetMode="External"/><Relationship Id="rId11" Type="http://schemas.openxmlformats.org/officeDocument/2006/relationships/hyperlink" Target="http://controlcan.homestead.com/files/idxpages.htm" TargetMode="External"/><Relationship Id="rId5" Type="http://schemas.openxmlformats.org/officeDocument/2006/relationships/hyperlink" Target="http://en.wikipedia.org/wiki/Step_response" TargetMode="External"/><Relationship Id="rId10" Type="http://schemas.openxmlformats.org/officeDocument/2006/relationships/hyperlink" Target="http://www.facstaff.bucknell.edu/mastascu/econtrolhtml/Freq/Freq6.html" TargetMode="External"/><Relationship Id="rId4" Type="http://schemas.openxmlformats.org/officeDocument/2006/relationships/hyperlink" Target="http://users.ece.gatech.edu/bonnie/book/OnlineDemos/PolePositionsAndStepResponse/BIN/applet.html" TargetMode="External"/><Relationship Id="rId9" Type="http://schemas.openxmlformats.org/officeDocument/2006/relationships/hyperlink" Target="http://nl.wikipedia.org/wiki/Bodediagra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90"/>
  <sheetViews>
    <sheetView tabSelected="1" workbookViewId="0">
      <selection activeCell="T35" sqref="T35"/>
    </sheetView>
  </sheetViews>
  <sheetFormatPr defaultRowHeight="14.4"/>
  <sheetData>
    <row r="1" spans="1:1">
      <c r="A1" s="3" t="s">
        <v>150</v>
      </c>
    </row>
    <row r="3" spans="1:1">
      <c r="A3" s="2" t="s">
        <v>151</v>
      </c>
    </row>
    <row r="4" spans="1:1">
      <c r="A4" s="2" t="s">
        <v>152</v>
      </c>
    </row>
    <row r="5" spans="1:1">
      <c r="A5" s="2" t="s">
        <v>554</v>
      </c>
    </row>
    <row r="6" spans="1:1">
      <c r="A6" s="2" t="s">
        <v>555</v>
      </c>
    </row>
    <row r="7" spans="1:1">
      <c r="A7" s="2" t="s">
        <v>556</v>
      </c>
    </row>
    <row r="8" spans="1:1">
      <c r="A8" s="2" t="s">
        <v>559</v>
      </c>
    </row>
    <row r="10" spans="1:1">
      <c r="A10" s="3" t="s">
        <v>149</v>
      </c>
    </row>
    <row r="12" spans="1:1">
      <c r="A12" s="2" t="s">
        <v>153</v>
      </c>
    </row>
    <row r="13" spans="1:1">
      <c r="A13" s="2" t="s">
        <v>154</v>
      </c>
    </row>
    <row r="16" spans="1:1">
      <c r="A16" s="3" t="s">
        <v>27</v>
      </c>
    </row>
    <row r="17" spans="1:11">
      <c r="A17" s="3"/>
    </row>
    <row r="18" spans="1:11">
      <c r="A18" s="2" t="s">
        <v>28</v>
      </c>
    </row>
    <row r="19" spans="1:11">
      <c r="A19" s="2" t="s">
        <v>29</v>
      </c>
    </row>
    <row r="20" spans="1:11">
      <c r="A20" s="3"/>
    </row>
    <row r="21" spans="1:11">
      <c r="B21" s="2" t="s">
        <v>30</v>
      </c>
      <c r="K21" s="2" t="s">
        <v>31</v>
      </c>
    </row>
    <row r="39" spans="1:9" s="2" customFormat="1">
      <c r="B39" s="2" t="s">
        <v>32</v>
      </c>
      <c r="I39" s="2" t="s">
        <v>33</v>
      </c>
    </row>
    <row r="40" spans="1:9" s="2" customFormat="1">
      <c r="B40" s="2" t="s">
        <v>34</v>
      </c>
      <c r="I40" s="2" t="s">
        <v>35</v>
      </c>
    </row>
    <row r="41" spans="1:9" s="2" customFormat="1">
      <c r="B41" s="2" t="s">
        <v>36</v>
      </c>
      <c r="I41" s="2" t="s">
        <v>37</v>
      </c>
    </row>
    <row r="42" spans="1:9" s="2" customFormat="1"/>
    <row r="43" spans="1:9" s="2" customFormat="1">
      <c r="A43" s="2" t="s">
        <v>38</v>
      </c>
      <c r="I43" s="2" t="s">
        <v>39</v>
      </c>
    </row>
    <row r="44" spans="1:9" s="2" customFormat="1"/>
    <row r="45" spans="1:9" s="2" customFormat="1">
      <c r="A45" s="2" t="s">
        <v>40</v>
      </c>
      <c r="I45" s="2" t="s">
        <v>41</v>
      </c>
    </row>
    <row r="46" spans="1:9" s="2" customFormat="1">
      <c r="A46" s="2" t="s">
        <v>42</v>
      </c>
      <c r="I46" s="2" t="s">
        <v>43</v>
      </c>
    </row>
    <row r="47" spans="1:9" s="2" customFormat="1">
      <c r="A47" s="2" t="s">
        <v>44</v>
      </c>
      <c r="I47" s="2" t="s">
        <v>45</v>
      </c>
    </row>
    <row r="48" spans="1:9" s="2" customFormat="1">
      <c r="A48" s="2" t="s">
        <v>46</v>
      </c>
      <c r="I48" s="2" t="s">
        <v>47</v>
      </c>
    </row>
    <row r="49" spans="1:10" s="2" customFormat="1"/>
    <row r="50" spans="1:10" s="2" customFormat="1">
      <c r="A50" s="2" t="s">
        <v>48</v>
      </c>
      <c r="I50" s="2" t="s">
        <v>49</v>
      </c>
    </row>
    <row r="51" spans="1:10" s="2" customFormat="1" ht="15.6">
      <c r="A51" s="2" t="s">
        <v>50</v>
      </c>
      <c r="I51" s="4" t="s">
        <v>51</v>
      </c>
    </row>
    <row r="52" spans="1:10" s="2" customFormat="1" ht="15.6">
      <c r="A52" s="2" t="s">
        <v>52</v>
      </c>
      <c r="I52" s="2" t="s">
        <v>53</v>
      </c>
    </row>
    <row r="53" spans="1:10" s="2" customFormat="1" ht="15.6">
      <c r="A53" s="2" t="s">
        <v>54</v>
      </c>
      <c r="I53" s="2" t="s">
        <v>55</v>
      </c>
    </row>
    <row r="55" spans="1:10" ht="16.8">
      <c r="A55" s="2" t="s">
        <v>56</v>
      </c>
      <c r="H55" s="2"/>
    </row>
    <row r="56" spans="1:10" ht="16.8">
      <c r="A56" s="5" t="s">
        <v>57</v>
      </c>
      <c r="B56" s="2">
        <f>4*PI()</f>
        <v>12.566370614359172</v>
      </c>
      <c r="C56" s="2" t="s">
        <v>58</v>
      </c>
      <c r="D56" s="6" t="s">
        <v>59</v>
      </c>
      <c r="E56" s="2" t="s">
        <v>60</v>
      </c>
    </row>
    <row r="57" spans="1:10" ht="16.8">
      <c r="A57" s="7" t="s">
        <v>61</v>
      </c>
      <c r="B57" s="2">
        <f>1000/(2.99792458^2*4*PI())</f>
        <v>8.8541878176203905</v>
      </c>
      <c r="C57" s="2" t="s">
        <v>62</v>
      </c>
    </row>
    <row r="59" spans="1:10">
      <c r="A59" s="21" t="s">
        <v>63</v>
      </c>
      <c r="B59" s="2" t="s">
        <v>64</v>
      </c>
      <c r="I59" s="21" t="s">
        <v>18</v>
      </c>
      <c r="J59" s="2" t="s">
        <v>31</v>
      </c>
    </row>
    <row r="60" spans="1:10">
      <c r="A60" s="22" t="s">
        <v>65</v>
      </c>
      <c r="B60" s="2" t="s">
        <v>66</v>
      </c>
      <c r="I60" s="22" t="s">
        <v>67</v>
      </c>
      <c r="J60" s="2" t="s">
        <v>68</v>
      </c>
    </row>
    <row r="61" spans="1:10">
      <c r="A61" s="21" t="s">
        <v>69</v>
      </c>
      <c r="B61" s="2" t="s">
        <v>70</v>
      </c>
      <c r="I61" s="21" t="s">
        <v>71</v>
      </c>
      <c r="J61" s="2" t="s">
        <v>72</v>
      </c>
    </row>
    <row r="64" spans="1:10">
      <c r="A64" s="3" t="s">
        <v>337</v>
      </c>
      <c r="E64" s="14"/>
    </row>
    <row r="65" spans="1:9">
      <c r="A65" s="2"/>
      <c r="E65" s="14"/>
    </row>
    <row r="66" spans="1:9">
      <c r="A66" s="2" t="s">
        <v>134</v>
      </c>
      <c r="C66" s="2" t="s">
        <v>155</v>
      </c>
      <c r="E66" s="5" t="s">
        <v>135</v>
      </c>
      <c r="H66" s="2" t="s">
        <v>192</v>
      </c>
    </row>
    <row r="67" spans="1:9">
      <c r="A67" s="2"/>
      <c r="C67" s="2"/>
      <c r="E67" s="14"/>
    </row>
    <row r="68" spans="1:9">
      <c r="A68" s="2" t="s">
        <v>64</v>
      </c>
      <c r="C68" s="2" t="s">
        <v>157</v>
      </c>
      <c r="E68" s="14"/>
    </row>
    <row r="69" spans="1:9">
      <c r="A69" s="2"/>
      <c r="E69" s="14"/>
    </row>
    <row r="70" spans="1:9">
      <c r="A70" s="2" t="s">
        <v>136</v>
      </c>
      <c r="C70" s="2" t="s">
        <v>156</v>
      </c>
      <c r="E70" s="5" t="s">
        <v>135</v>
      </c>
      <c r="H70" s="2" t="s">
        <v>193</v>
      </c>
    </row>
    <row r="71" spans="1:9">
      <c r="A71" s="2"/>
      <c r="E71" s="14"/>
    </row>
    <row r="72" spans="1:9">
      <c r="A72" s="2" t="s">
        <v>341</v>
      </c>
      <c r="E72" s="14"/>
    </row>
    <row r="73" spans="1:9">
      <c r="A73" s="2" t="s">
        <v>250</v>
      </c>
      <c r="E73" s="14"/>
    </row>
    <row r="74" spans="1:9">
      <c r="A74" s="2"/>
      <c r="E74" s="14"/>
    </row>
    <row r="76" spans="1:9">
      <c r="A76" s="3" t="s">
        <v>73</v>
      </c>
    </row>
    <row r="79" spans="1:9">
      <c r="A79" s="2" t="s">
        <v>74</v>
      </c>
      <c r="I79" s="2" t="s">
        <v>75</v>
      </c>
    </row>
    <row r="80" spans="1:9">
      <c r="A80" s="2"/>
      <c r="I80" s="2" t="s">
        <v>76</v>
      </c>
    </row>
    <row r="81" spans="1:10">
      <c r="A81" s="2" t="s">
        <v>77</v>
      </c>
      <c r="I81" s="2" t="s">
        <v>78</v>
      </c>
    </row>
    <row r="83" spans="1:10">
      <c r="A83" s="2" t="s">
        <v>560</v>
      </c>
    </row>
    <row r="85" spans="1:10">
      <c r="I85" s="2" t="s">
        <v>79</v>
      </c>
    </row>
    <row r="89" spans="1:10">
      <c r="I89" s="2" t="s">
        <v>80</v>
      </c>
    </row>
    <row r="91" spans="1:10">
      <c r="J91" s="8" t="s">
        <v>81</v>
      </c>
    </row>
    <row r="93" spans="1:10">
      <c r="I93" s="2" t="s">
        <v>82</v>
      </c>
    </row>
    <row r="94" spans="1:10" ht="16.2">
      <c r="I94" s="2" t="s">
        <v>83</v>
      </c>
    </row>
    <row r="95" spans="1:10">
      <c r="I95" s="2" t="s">
        <v>84</v>
      </c>
    </row>
    <row r="97" spans="1:10">
      <c r="I97" s="21" t="s">
        <v>85</v>
      </c>
      <c r="J97" s="2" t="s">
        <v>86</v>
      </c>
    </row>
    <row r="98" spans="1:10">
      <c r="I98" s="22" t="s">
        <v>87</v>
      </c>
      <c r="J98" s="2" t="s">
        <v>88</v>
      </c>
    </row>
    <row r="99" spans="1:10">
      <c r="I99" s="21" t="s">
        <v>89</v>
      </c>
      <c r="J99" s="2" t="s">
        <v>90</v>
      </c>
    </row>
    <row r="102" spans="1:10">
      <c r="A102" s="3" t="s">
        <v>351</v>
      </c>
    </row>
    <row r="103" spans="1:10">
      <c r="A103" s="3"/>
    </row>
    <row r="104" spans="1:10">
      <c r="A104" s="2" t="s">
        <v>354</v>
      </c>
    </row>
    <row r="105" spans="1:10">
      <c r="A105" s="2" t="s">
        <v>355</v>
      </c>
    </row>
    <row r="106" spans="1:10">
      <c r="A106" s="2" t="s">
        <v>352</v>
      </c>
    </row>
    <row r="107" spans="1:10">
      <c r="A107" s="2" t="s">
        <v>353</v>
      </c>
    </row>
    <row r="108" spans="1:10">
      <c r="A108" s="2" t="s">
        <v>356</v>
      </c>
    </row>
    <row r="109" spans="1:10">
      <c r="A109" s="2"/>
    </row>
    <row r="110" spans="1:10">
      <c r="A110" s="2" t="s">
        <v>357</v>
      </c>
    </row>
    <row r="111" spans="1:10">
      <c r="A111" s="2" t="s">
        <v>359</v>
      </c>
    </row>
    <row r="112" spans="1:10">
      <c r="A112" s="2" t="s">
        <v>358</v>
      </c>
    </row>
    <row r="113" spans="1:1">
      <c r="A113" s="2" t="s">
        <v>360</v>
      </c>
    </row>
    <row r="114" spans="1:1">
      <c r="A114" s="2" t="s">
        <v>361</v>
      </c>
    </row>
    <row r="150" spans="1:2">
      <c r="A150" s="2" t="s">
        <v>377</v>
      </c>
    </row>
    <row r="151" spans="1:2">
      <c r="B151" s="2" t="s">
        <v>375</v>
      </c>
    </row>
    <row r="154" spans="1:2">
      <c r="A154" s="3" t="s">
        <v>372</v>
      </c>
    </row>
    <row r="156" spans="1:2">
      <c r="A156" s="2" t="s">
        <v>370</v>
      </c>
    </row>
    <row r="157" spans="1:2">
      <c r="A157" s="2" t="s">
        <v>371</v>
      </c>
    </row>
    <row r="158" spans="1:2">
      <c r="A158" s="2" t="s">
        <v>373</v>
      </c>
    </row>
    <row r="161" spans="1:8">
      <c r="A161" s="3" t="s">
        <v>366</v>
      </c>
    </row>
    <row r="163" spans="1:8">
      <c r="A163" s="2" t="s">
        <v>362</v>
      </c>
    </row>
    <row r="164" spans="1:8">
      <c r="A164" s="2" t="s">
        <v>363</v>
      </c>
    </row>
    <row r="165" spans="1:8">
      <c r="A165" s="2" t="s">
        <v>376</v>
      </c>
    </row>
    <row r="166" spans="1:8">
      <c r="A166" s="2" t="s">
        <v>364</v>
      </c>
    </row>
    <row r="167" spans="1:8">
      <c r="A167" s="2" t="s">
        <v>365</v>
      </c>
      <c r="H167" s="2" t="s">
        <v>378</v>
      </c>
    </row>
    <row r="168" spans="1:8">
      <c r="A168" s="2" t="s">
        <v>380</v>
      </c>
      <c r="H168" s="2" t="s">
        <v>379</v>
      </c>
    </row>
    <row r="171" spans="1:8">
      <c r="A171" s="3" t="s">
        <v>383</v>
      </c>
      <c r="F171" s="20" t="s">
        <v>385</v>
      </c>
      <c r="G171" s="2" t="s">
        <v>394</v>
      </c>
    </row>
    <row r="173" spans="1:8">
      <c r="A173" s="2" t="s">
        <v>384</v>
      </c>
    </row>
    <row r="174" spans="1:8">
      <c r="A174" s="2" t="s">
        <v>386</v>
      </c>
    </row>
    <row r="175" spans="1:8" ht="16.2">
      <c r="A175" s="2" t="s">
        <v>413</v>
      </c>
    </row>
    <row r="178" spans="1:5">
      <c r="A178" s="3" t="s">
        <v>367</v>
      </c>
    </row>
    <row r="180" spans="1:5">
      <c r="A180" s="2" t="s">
        <v>368</v>
      </c>
    </row>
    <row r="181" spans="1:5">
      <c r="A181" s="2" t="s">
        <v>369</v>
      </c>
    </row>
    <row r="182" spans="1:5">
      <c r="A182" s="2"/>
    </row>
    <row r="183" spans="1:5">
      <c r="A183" s="2" t="s">
        <v>374</v>
      </c>
    </row>
    <row r="184" spans="1:5">
      <c r="A184" s="2" t="s">
        <v>564</v>
      </c>
    </row>
    <row r="186" spans="1:5">
      <c r="A186" s="2" t="s">
        <v>381</v>
      </c>
    </row>
    <row r="187" spans="1:5">
      <c r="A187" s="2" t="s">
        <v>382</v>
      </c>
      <c r="E187" s="14"/>
    </row>
    <row r="188" spans="1:5">
      <c r="E188" s="14"/>
    </row>
    <row r="189" spans="1:5">
      <c r="A189" s="2"/>
      <c r="E189" s="14"/>
    </row>
    <row r="190" spans="1:5">
      <c r="A190" s="2"/>
      <c r="E190" s="14"/>
    </row>
  </sheetData>
  <hyperlinks>
    <hyperlink ref="A60" r:id="rId1"/>
    <hyperlink ref="A61" r:id="rId2"/>
    <hyperlink ref="A59" r:id="rId3"/>
    <hyperlink ref="I59" r:id="rId4"/>
    <hyperlink ref="I60" r:id="rId5"/>
    <hyperlink ref="I61" r:id="rId6"/>
    <hyperlink ref="I97" r:id="rId7"/>
    <hyperlink ref="I98" r:id="rId8"/>
    <hyperlink ref="I99" r:id="rId9"/>
    <hyperlink ref="F171" r:id="rId10"/>
  </hyperlinks>
  <pageMargins left="0.7" right="0.7" top="0.75" bottom="0.75" header="0.3" footer="0.3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330"/>
  <sheetViews>
    <sheetView workbookViewId="0">
      <selection activeCell="B185" sqref="B185"/>
    </sheetView>
  </sheetViews>
  <sheetFormatPr defaultRowHeight="14.4"/>
  <cols>
    <col min="13" max="13" width="9.77734375" customWidth="1"/>
  </cols>
  <sheetData>
    <row r="1" spans="1:13">
      <c r="A1" s="2" t="s">
        <v>348</v>
      </c>
    </row>
    <row r="3" spans="1:13">
      <c r="A3" s="2" t="s">
        <v>349</v>
      </c>
    </row>
    <row r="5" spans="1:13">
      <c r="A5" s="2" t="s">
        <v>350</v>
      </c>
    </row>
    <row r="7" spans="1:13" ht="15" customHeight="1">
      <c r="A7" s="2" t="s">
        <v>258</v>
      </c>
    </row>
    <row r="9" spans="1:13">
      <c r="B9" s="10" t="s">
        <v>301</v>
      </c>
      <c r="K9" s="2" t="s">
        <v>424</v>
      </c>
    </row>
    <row r="11" spans="1:13" ht="21">
      <c r="D11" s="17" t="s">
        <v>256</v>
      </c>
      <c r="J11" s="18" t="s">
        <v>257</v>
      </c>
    </row>
    <row r="13" spans="1:13">
      <c r="C13" s="2" t="s">
        <v>561</v>
      </c>
      <c r="M13" s="2" t="s">
        <v>562</v>
      </c>
    </row>
    <row r="15" spans="1:13">
      <c r="A15" s="2" t="s">
        <v>259</v>
      </c>
    </row>
    <row r="16" spans="1:13">
      <c r="A16" s="2" t="s">
        <v>260</v>
      </c>
    </row>
    <row r="18" spans="1:8">
      <c r="A18" s="21" t="s">
        <v>397</v>
      </c>
      <c r="B18" s="2" t="s">
        <v>398</v>
      </c>
    </row>
    <row r="19" spans="1:8">
      <c r="B19" s="2" t="s">
        <v>399</v>
      </c>
    </row>
    <row r="20" spans="1:8">
      <c r="B20" s="2"/>
    </row>
    <row r="22" spans="1:8">
      <c r="A22" s="3" t="s">
        <v>261</v>
      </c>
    </row>
    <row r="24" spans="1:8" ht="15.6">
      <c r="F24" s="2" t="s">
        <v>264</v>
      </c>
      <c r="H24" s="2" t="s">
        <v>291</v>
      </c>
    </row>
    <row r="25" spans="1:8" ht="15.6">
      <c r="F25" s="2" t="s">
        <v>263</v>
      </c>
      <c r="H25" s="2" t="s">
        <v>265</v>
      </c>
    </row>
    <row r="26" spans="1:8" ht="16.8">
      <c r="A26" s="15" t="s">
        <v>197</v>
      </c>
      <c r="E26" s="8" t="s">
        <v>266</v>
      </c>
      <c r="F26" s="2" t="s">
        <v>262</v>
      </c>
      <c r="H26" s="2" t="s">
        <v>269</v>
      </c>
    </row>
    <row r="27" spans="1:8" ht="15.6">
      <c r="F27" s="2" t="s">
        <v>272</v>
      </c>
      <c r="H27" s="2" t="s">
        <v>290</v>
      </c>
    </row>
    <row r="28" spans="1:8" ht="16.8">
      <c r="H28" s="2" t="s">
        <v>270</v>
      </c>
    </row>
    <row r="30" spans="1:8">
      <c r="A30" s="2" t="s">
        <v>285</v>
      </c>
    </row>
    <row r="31" spans="1:8" ht="16.8">
      <c r="A31" s="2" t="s">
        <v>287</v>
      </c>
    </row>
    <row r="32" spans="1:8" ht="16.8">
      <c r="A32" s="2" t="s">
        <v>271</v>
      </c>
    </row>
    <row r="33" spans="1:9" ht="16.2">
      <c r="A33" s="2" t="s">
        <v>324</v>
      </c>
    </row>
    <row r="34" spans="1:9" ht="16.8">
      <c r="A34" s="2" t="s">
        <v>267</v>
      </c>
    </row>
    <row r="35" spans="1:9" ht="16.8">
      <c r="A35" s="2" t="s">
        <v>268</v>
      </c>
    </row>
    <row r="36" spans="1:9">
      <c r="A36" s="2"/>
    </row>
    <row r="37" spans="1:9" ht="15.6">
      <c r="A37" s="2" t="s">
        <v>273</v>
      </c>
      <c r="I37" s="2" t="s">
        <v>297</v>
      </c>
    </row>
    <row r="38" spans="1:9">
      <c r="A38" s="2"/>
    </row>
    <row r="39" spans="1:9">
      <c r="A39" s="2"/>
    </row>
    <row r="40" spans="1:9">
      <c r="A40" s="2"/>
    </row>
    <row r="41" spans="1:9">
      <c r="A41" s="2"/>
    </row>
    <row r="42" spans="1:9">
      <c r="A42" s="2"/>
    </row>
    <row r="43" spans="1:9">
      <c r="A43" s="2"/>
    </row>
    <row r="44" spans="1:9">
      <c r="A44" s="2"/>
    </row>
    <row r="45" spans="1:9">
      <c r="A45" s="2"/>
    </row>
    <row r="46" spans="1:9">
      <c r="A46" s="2"/>
    </row>
    <row r="47" spans="1:9">
      <c r="A47" s="2"/>
    </row>
    <row r="48" spans="1:9">
      <c r="A48" s="2"/>
    </row>
    <row r="49" spans="1:15">
      <c r="A49" s="2"/>
    </row>
    <row r="50" spans="1:15">
      <c r="A50" s="2"/>
    </row>
    <row r="51" spans="1:15">
      <c r="A51" s="2"/>
    </row>
    <row r="52" spans="1:15">
      <c r="A52" s="2"/>
    </row>
    <row r="53" spans="1:15">
      <c r="A53" s="2"/>
    </row>
    <row r="54" spans="1:15">
      <c r="A54" s="2"/>
    </row>
    <row r="55" spans="1:15">
      <c r="A55" s="2"/>
    </row>
    <row r="56" spans="1:15">
      <c r="A56" s="2"/>
    </row>
    <row r="57" spans="1:15">
      <c r="A57" s="2"/>
    </row>
    <row r="58" spans="1:15">
      <c r="A58" s="2"/>
    </row>
    <row r="59" spans="1:15" ht="16.2">
      <c r="A59" s="2" t="s">
        <v>274</v>
      </c>
      <c r="L59" s="2" t="s">
        <v>412</v>
      </c>
      <c r="N59" s="7" t="s">
        <v>408</v>
      </c>
      <c r="O59" s="5" t="s">
        <v>409</v>
      </c>
    </row>
    <row r="60" spans="1:15">
      <c r="A60" s="2" t="s">
        <v>292</v>
      </c>
      <c r="E60" s="2"/>
      <c r="L60" s="2" t="s">
        <v>410</v>
      </c>
      <c r="N60" s="5">
        <v>1</v>
      </c>
      <c r="O60" s="24">
        <f>1-EXP(-N60)</f>
        <v>0.63212055882855767</v>
      </c>
    </row>
    <row r="61" spans="1:15">
      <c r="A61" s="2" t="s">
        <v>330</v>
      </c>
      <c r="E61" s="2"/>
      <c r="L61" s="2" t="s">
        <v>411</v>
      </c>
      <c r="N61" s="5">
        <v>2</v>
      </c>
      <c r="O61" s="24">
        <f t="shared" ref="O61:O64" si="0">1-EXP(-N61)</f>
        <v>0.8646647167633873</v>
      </c>
    </row>
    <row r="62" spans="1:15">
      <c r="A62" s="2" t="s">
        <v>293</v>
      </c>
      <c r="E62" s="2"/>
      <c r="N62" s="5">
        <v>3</v>
      </c>
      <c r="O62" s="24">
        <f t="shared" si="0"/>
        <v>0.95021293163213605</v>
      </c>
    </row>
    <row r="63" spans="1:15">
      <c r="A63" s="2"/>
      <c r="N63" s="5">
        <v>4</v>
      </c>
      <c r="O63" s="24">
        <f t="shared" si="0"/>
        <v>0.98168436111126578</v>
      </c>
    </row>
    <row r="64" spans="1:15">
      <c r="A64" s="21" t="s">
        <v>9</v>
      </c>
      <c r="B64" s="2" t="s">
        <v>455</v>
      </c>
      <c r="N64" s="5">
        <v>5</v>
      </c>
      <c r="O64" s="24">
        <f t="shared" si="0"/>
        <v>0.99326205300091452</v>
      </c>
    </row>
    <row r="65" spans="1:15">
      <c r="A65" s="2"/>
      <c r="N65" s="5"/>
      <c r="O65" s="24"/>
    </row>
    <row r="66" spans="1:15">
      <c r="A66" s="3" t="s">
        <v>275</v>
      </c>
    </row>
    <row r="68" spans="1:15" ht="15.6">
      <c r="F68" s="2" t="s">
        <v>277</v>
      </c>
      <c r="H68" s="2" t="s">
        <v>291</v>
      </c>
    </row>
    <row r="69" spans="1:15" ht="15.6">
      <c r="F69" s="2" t="s">
        <v>263</v>
      </c>
      <c r="H69" s="2" t="s">
        <v>279</v>
      </c>
    </row>
    <row r="70" spans="1:15" ht="16.8">
      <c r="A70" s="15" t="s">
        <v>197</v>
      </c>
      <c r="E70" s="8" t="s">
        <v>276</v>
      </c>
      <c r="F70" s="2" t="s">
        <v>278</v>
      </c>
      <c r="H70" s="2" t="s">
        <v>283</v>
      </c>
    </row>
    <row r="71" spans="1:15" ht="15.6">
      <c r="F71" s="2" t="s">
        <v>272</v>
      </c>
      <c r="H71" s="2" t="s">
        <v>282</v>
      </c>
    </row>
    <row r="72" spans="1:15" ht="16.8">
      <c r="H72" s="2" t="s">
        <v>284</v>
      </c>
    </row>
    <row r="74" spans="1:15">
      <c r="A74" s="2" t="s">
        <v>285</v>
      </c>
    </row>
    <row r="75" spans="1:15" ht="16.2">
      <c r="A75" s="2" t="s">
        <v>286</v>
      </c>
    </row>
    <row r="76" spans="1:15" ht="16.8">
      <c r="A76" s="2" t="s">
        <v>280</v>
      </c>
    </row>
    <row r="77" spans="1:15" ht="16.2">
      <c r="A77" s="2" t="s">
        <v>325</v>
      </c>
    </row>
    <row r="78" spans="1:15" ht="16.8">
      <c r="A78" s="2" t="s">
        <v>281</v>
      </c>
    </row>
    <row r="79" spans="1:15" ht="16.8">
      <c r="A79" s="2" t="s">
        <v>289</v>
      </c>
    </row>
    <row r="80" spans="1:15">
      <c r="A80" s="2"/>
    </row>
    <row r="81" spans="1:1" ht="15.6">
      <c r="A81" s="2" t="s">
        <v>273</v>
      </c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2">
      <c r="A97" s="2"/>
    </row>
    <row r="98" spans="1:12">
      <c r="A98" s="2"/>
    </row>
    <row r="99" spans="1:12">
      <c r="A99" s="2"/>
    </row>
    <row r="100" spans="1:12">
      <c r="A100" s="2"/>
    </row>
    <row r="101" spans="1:12">
      <c r="A101" s="2"/>
    </row>
    <row r="102" spans="1:12">
      <c r="A102" s="2"/>
    </row>
    <row r="103" spans="1:12">
      <c r="A103" s="2" t="s">
        <v>288</v>
      </c>
    </row>
    <row r="104" spans="1:12">
      <c r="A104" s="2"/>
    </row>
    <row r="105" spans="1:12">
      <c r="A105" s="2"/>
    </row>
    <row r="106" spans="1:12">
      <c r="A106" s="3" t="s">
        <v>294</v>
      </c>
      <c r="D106" s="2" t="s">
        <v>298</v>
      </c>
      <c r="E106" s="2" t="s">
        <v>308</v>
      </c>
    </row>
    <row r="107" spans="1:12">
      <c r="A107" s="2"/>
    </row>
    <row r="108" spans="1:12" ht="16.8">
      <c r="A108" s="2" t="s">
        <v>295</v>
      </c>
      <c r="L108" s="2" t="s">
        <v>299</v>
      </c>
    </row>
    <row r="109" spans="1:12" ht="16.8">
      <c r="A109" s="2" t="s">
        <v>296</v>
      </c>
      <c r="L109" s="2" t="s">
        <v>300</v>
      </c>
    </row>
    <row r="110" spans="1:12">
      <c r="A110" s="2"/>
    </row>
    <row r="111" spans="1:12">
      <c r="A111" s="2"/>
    </row>
    <row r="112" spans="1:12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2">
      <c r="A129" s="2"/>
    </row>
    <row r="130" spans="1:12">
      <c r="A130" s="2"/>
    </row>
    <row r="131" spans="1:12">
      <c r="A131" s="2"/>
    </row>
    <row r="132" spans="1:12">
      <c r="A132" s="2"/>
    </row>
    <row r="133" spans="1:12">
      <c r="A133" s="2" t="s">
        <v>309</v>
      </c>
    </row>
    <row r="134" spans="1:12">
      <c r="A134" s="2"/>
    </row>
    <row r="136" spans="1:12">
      <c r="I136" s="2" t="s">
        <v>312</v>
      </c>
    </row>
    <row r="138" spans="1:12" ht="16.8">
      <c r="A138" s="15" t="s">
        <v>197</v>
      </c>
      <c r="D138" s="5" t="s">
        <v>310</v>
      </c>
      <c r="G138" s="2" t="s">
        <v>311</v>
      </c>
      <c r="H138" s="2" t="s">
        <v>198</v>
      </c>
      <c r="I138" s="4" t="s">
        <v>313</v>
      </c>
      <c r="J138" s="2"/>
      <c r="K138" s="2"/>
    </row>
    <row r="140" spans="1:12" ht="15.6">
      <c r="I140" s="4" t="s">
        <v>314</v>
      </c>
      <c r="K140" s="4" t="s">
        <v>315</v>
      </c>
      <c r="L140" s="2"/>
    </row>
    <row r="141" spans="1:12">
      <c r="A141" s="2"/>
    </row>
    <row r="142" spans="1:12" ht="15.6">
      <c r="A142" s="2" t="s">
        <v>316</v>
      </c>
    </row>
    <row r="143" spans="1:12">
      <c r="A143" s="2" t="s">
        <v>322</v>
      </c>
    </row>
    <row r="144" spans="1:12" ht="16.2">
      <c r="A144" s="2" t="s">
        <v>326</v>
      </c>
    </row>
    <row r="145" spans="1:8">
      <c r="A145" s="2"/>
    </row>
    <row r="146" spans="1:8" ht="16.8">
      <c r="A146" s="2" t="s">
        <v>319</v>
      </c>
      <c r="H146" s="2" t="s">
        <v>320</v>
      </c>
    </row>
    <row r="147" spans="1:8" ht="15.6">
      <c r="A147" s="2" t="s">
        <v>317</v>
      </c>
    </row>
    <row r="148" spans="1:8">
      <c r="A148" s="2"/>
    </row>
    <row r="149" spans="1:8" ht="16.8">
      <c r="A149" s="2" t="s">
        <v>323</v>
      </c>
      <c r="H149" s="2" t="s">
        <v>321</v>
      </c>
    </row>
    <row r="150" spans="1:8" ht="15.6">
      <c r="A150" s="2" t="s">
        <v>318</v>
      </c>
    </row>
    <row r="151" spans="1:8" ht="16.8">
      <c r="A151" s="2" t="s">
        <v>327</v>
      </c>
    </row>
    <row r="152" spans="1:8">
      <c r="A152" s="2"/>
    </row>
    <row r="153" spans="1:8">
      <c r="A153" s="2"/>
    </row>
    <row r="154" spans="1:8">
      <c r="A154" s="2"/>
    </row>
    <row r="155" spans="1:8">
      <c r="A155" s="2"/>
    </row>
    <row r="156" spans="1:8">
      <c r="A156" s="2"/>
    </row>
    <row r="157" spans="1:8">
      <c r="A157" s="2"/>
    </row>
    <row r="158" spans="1:8">
      <c r="A158" s="2"/>
    </row>
    <row r="159" spans="1:8">
      <c r="A159" s="2"/>
    </row>
    <row r="160" spans="1:8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 t="s">
        <v>329</v>
      </c>
    </row>
    <row r="176" spans="1:1">
      <c r="A176" s="2" t="s">
        <v>328</v>
      </c>
    </row>
    <row r="177" spans="1:1">
      <c r="A177" s="2"/>
    </row>
    <row r="178" spans="1:1">
      <c r="A178" s="2"/>
    </row>
    <row r="179" spans="1:1">
      <c r="A179" s="3" t="s">
        <v>401</v>
      </c>
    </row>
    <row r="180" spans="1:1">
      <c r="A180" s="2"/>
    </row>
    <row r="181" spans="1:1">
      <c r="A181" s="2" t="s">
        <v>402</v>
      </c>
    </row>
    <row r="182" spans="1:1">
      <c r="A182" s="2" t="s">
        <v>563</v>
      </c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80" spans="2:12">
      <c r="B280">
        <v>0</v>
      </c>
      <c r="C280">
        <f>1-EXP(-B280)</f>
        <v>0</v>
      </c>
      <c r="D280">
        <f t="shared" ref="D280:D309" si="1">1-C280</f>
        <v>1</v>
      </c>
      <c r="J280">
        <f>-ATAN(EXP(B280)-1)</f>
        <v>0</v>
      </c>
      <c r="K280">
        <v>1.57</v>
      </c>
      <c r="L280">
        <f>1-(1+B280)*EXP(-B280)</f>
        <v>0</v>
      </c>
    </row>
    <row r="281" spans="2:12">
      <c r="B281">
        <v>0.05</v>
      </c>
      <c r="C281">
        <f t="shared" ref="C281:C283" si="2">1-EXP(-B281)</f>
        <v>4.8770575499285984E-2</v>
      </c>
      <c r="D281">
        <f t="shared" si="1"/>
        <v>0.95122942450071402</v>
      </c>
      <c r="J281">
        <f t="shared" ref="J281:J283" si="3">-ATAN(EXP(B281)-1)</f>
        <v>-5.1226241225449706E-2</v>
      </c>
      <c r="K281">
        <f t="shared" ref="K281:K283" si="4">ATAN((EXP(B281)-1)^-1)</f>
        <v>1.5195700855694469</v>
      </c>
      <c r="L281">
        <f t="shared" ref="L281:L309" si="5">1-(1+B281)*EXP(-B281)</f>
        <v>1.20910427425025E-3</v>
      </c>
    </row>
    <row r="282" spans="2:12">
      <c r="B282">
        <v>0.01</v>
      </c>
      <c r="C282">
        <f t="shared" si="2"/>
        <v>9.9501662508318933E-3</v>
      </c>
      <c r="D282">
        <f t="shared" si="1"/>
        <v>0.99004983374916811</v>
      </c>
      <c r="J282">
        <f t="shared" si="3"/>
        <v>-1.0049828729422E-2</v>
      </c>
      <c r="K282">
        <f t="shared" si="4"/>
        <v>1.5607464980654746</v>
      </c>
      <c r="L282">
        <f t="shared" si="5"/>
        <v>4.9667913340156744E-5</v>
      </c>
    </row>
    <row r="283" spans="2:12">
      <c r="B283">
        <v>0.15</v>
      </c>
      <c r="C283">
        <f t="shared" si="2"/>
        <v>0.13929202357494219</v>
      </c>
      <c r="D283">
        <f t="shared" si="1"/>
        <v>0.86070797642505781</v>
      </c>
      <c r="J283">
        <f t="shared" si="3"/>
        <v>-0.16044320685276847</v>
      </c>
      <c r="K283">
        <f t="shared" si="4"/>
        <v>1.4103531199421282</v>
      </c>
      <c r="L283">
        <f t="shared" si="5"/>
        <v>1.0185827111183543E-2</v>
      </c>
    </row>
    <row r="284" spans="2:12">
      <c r="B284">
        <f>B280+0.2</f>
        <v>0.2</v>
      </c>
      <c r="C284">
        <f t="shared" ref="C284:C309" si="6">1-EXP(-B284)</f>
        <v>0.18126924692201818</v>
      </c>
      <c r="D284">
        <f t="shared" si="1"/>
        <v>0.81873075307798182</v>
      </c>
      <c r="J284">
        <f t="shared" ref="J284:J309" si="7">-ATAN(EXP(B284)-1)</f>
        <v>-0.21788790944932629</v>
      </c>
      <c r="K284">
        <f t="shared" ref="K284:K309" si="8">ATAN((EXP(B284)-1)^-1)</f>
        <v>1.3529084173455703</v>
      </c>
      <c r="L284">
        <f t="shared" si="5"/>
        <v>1.7523096306421904E-2</v>
      </c>
    </row>
    <row r="285" spans="2:12">
      <c r="B285">
        <f t="shared" ref="B285:B301" si="9">B284+0.2</f>
        <v>0.4</v>
      </c>
      <c r="C285">
        <f t="shared" si="6"/>
        <v>0.32967995396436067</v>
      </c>
      <c r="D285">
        <f t="shared" si="1"/>
        <v>0.67032004603563933</v>
      </c>
      <c r="J285">
        <f t="shared" si="7"/>
        <v>-0.45708600373392394</v>
      </c>
      <c r="K285">
        <f t="shared" si="8"/>
        <v>1.1137103230609726</v>
      </c>
      <c r="L285">
        <f t="shared" si="5"/>
        <v>6.1551935550104964E-2</v>
      </c>
    </row>
    <row r="286" spans="2:12">
      <c r="B286">
        <f t="shared" si="9"/>
        <v>0.60000000000000009</v>
      </c>
      <c r="C286">
        <f t="shared" si="6"/>
        <v>0.45118836390597361</v>
      </c>
      <c r="D286">
        <f t="shared" si="1"/>
        <v>0.54881163609402639</v>
      </c>
      <c r="J286">
        <f t="shared" si="7"/>
        <v>-0.68808325629642653</v>
      </c>
      <c r="K286">
        <f t="shared" si="8"/>
        <v>0.88271307049847003</v>
      </c>
      <c r="L286">
        <f t="shared" si="5"/>
        <v>0.12190138224955771</v>
      </c>
    </row>
    <row r="287" spans="2:12">
      <c r="B287">
        <f t="shared" si="9"/>
        <v>0.8</v>
      </c>
      <c r="C287">
        <f t="shared" si="6"/>
        <v>0.55067103588277844</v>
      </c>
      <c r="D287">
        <f t="shared" si="1"/>
        <v>0.44932896411722156</v>
      </c>
      <c r="J287">
        <f t="shared" si="7"/>
        <v>-0.88639542248994019</v>
      </c>
      <c r="K287">
        <f t="shared" si="8"/>
        <v>0.68440090430495648</v>
      </c>
      <c r="L287">
        <f t="shared" si="5"/>
        <v>0.19120786458900119</v>
      </c>
    </row>
    <row r="288" spans="2:12">
      <c r="B288">
        <f t="shared" si="9"/>
        <v>1</v>
      </c>
      <c r="C288">
        <f t="shared" si="6"/>
        <v>0.63212055882855767</v>
      </c>
      <c r="D288">
        <f t="shared" si="1"/>
        <v>0.36787944117144233</v>
      </c>
      <c r="J288">
        <f t="shared" si="7"/>
        <v>-1.0437346740099507</v>
      </c>
      <c r="K288">
        <f t="shared" si="8"/>
        <v>0.52706165278494588</v>
      </c>
      <c r="L288">
        <f t="shared" si="5"/>
        <v>0.26424111765711533</v>
      </c>
    </row>
    <row r="289" spans="2:12">
      <c r="B289">
        <f t="shared" si="9"/>
        <v>1.2</v>
      </c>
      <c r="C289">
        <f t="shared" si="6"/>
        <v>0.69880578808779781</v>
      </c>
      <c r="D289">
        <f t="shared" si="1"/>
        <v>0.30119421191220219</v>
      </c>
      <c r="J289">
        <f t="shared" si="7"/>
        <v>-1.1638438602039156</v>
      </c>
      <c r="K289">
        <f t="shared" si="8"/>
        <v>0.40695246659098094</v>
      </c>
      <c r="L289">
        <f t="shared" si="5"/>
        <v>0.33737273379315524</v>
      </c>
    </row>
    <row r="290" spans="2:12">
      <c r="B290">
        <f t="shared" si="9"/>
        <v>1.4</v>
      </c>
      <c r="C290">
        <f t="shared" si="6"/>
        <v>0.75340303605839354</v>
      </c>
      <c r="D290">
        <f t="shared" si="1"/>
        <v>0.24659696394160646</v>
      </c>
      <c r="J290">
        <f t="shared" si="7"/>
        <v>-1.2544757937307496</v>
      </c>
      <c r="K290">
        <f t="shared" si="8"/>
        <v>0.31632053306414698</v>
      </c>
      <c r="L290">
        <f t="shared" si="5"/>
        <v>0.40816728654014445</v>
      </c>
    </row>
    <row r="291" spans="2:12">
      <c r="B291">
        <f t="shared" si="9"/>
        <v>1.5999999999999999</v>
      </c>
      <c r="C291">
        <f t="shared" si="6"/>
        <v>0.79810348200534453</v>
      </c>
      <c r="D291">
        <f t="shared" si="1"/>
        <v>0.20189651799465547</v>
      </c>
      <c r="J291">
        <f t="shared" si="7"/>
        <v>-1.3230239989591255</v>
      </c>
      <c r="K291">
        <f t="shared" si="8"/>
        <v>0.24777232783577102</v>
      </c>
      <c r="L291">
        <f t="shared" si="5"/>
        <v>0.47506905321389592</v>
      </c>
    </row>
    <row r="292" spans="2:12">
      <c r="B292">
        <f t="shared" si="9"/>
        <v>1.7999999999999998</v>
      </c>
      <c r="C292">
        <f t="shared" si="6"/>
        <v>0.83470111177841344</v>
      </c>
      <c r="D292">
        <f t="shared" si="1"/>
        <v>0.16529888822158656</v>
      </c>
      <c r="J292">
        <f t="shared" si="7"/>
        <v>-1.3752922236777998</v>
      </c>
      <c r="K292">
        <f t="shared" si="8"/>
        <v>0.19550410311709673</v>
      </c>
      <c r="L292">
        <f t="shared" si="5"/>
        <v>0.53716311297955766</v>
      </c>
    </row>
    <row r="293" spans="2:12">
      <c r="B293">
        <f t="shared" si="9"/>
        <v>1.9999999999999998</v>
      </c>
      <c r="C293">
        <f t="shared" si="6"/>
        <v>0.8646647167633873</v>
      </c>
      <c r="D293">
        <f t="shared" si="1"/>
        <v>0.1353352832366127</v>
      </c>
      <c r="J293">
        <f t="shared" si="7"/>
        <v>-1.4155383313134693</v>
      </c>
      <c r="K293">
        <f t="shared" si="8"/>
        <v>0.15525799548142724</v>
      </c>
      <c r="L293">
        <f t="shared" si="5"/>
        <v>0.59399415029016178</v>
      </c>
    </row>
    <row r="294" spans="2:12">
      <c r="B294">
        <f t="shared" si="9"/>
        <v>2.1999999999999997</v>
      </c>
      <c r="C294">
        <f t="shared" si="6"/>
        <v>0.8891968416376661</v>
      </c>
      <c r="D294">
        <f t="shared" si="1"/>
        <v>0.1108031583623339</v>
      </c>
      <c r="J294">
        <f t="shared" si="7"/>
        <v>-1.4468249742232173</v>
      </c>
      <c r="K294">
        <f t="shared" si="8"/>
        <v>0.12397135257167938</v>
      </c>
      <c r="L294">
        <f t="shared" si="5"/>
        <v>0.64542989324053157</v>
      </c>
    </row>
    <row r="295" spans="2:12">
      <c r="B295">
        <f t="shared" si="9"/>
        <v>2.4</v>
      </c>
      <c r="C295">
        <f t="shared" si="6"/>
        <v>0.90928204671058754</v>
      </c>
      <c r="D295">
        <f t="shared" si="1"/>
        <v>9.0717953289412456E-2</v>
      </c>
      <c r="J295">
        <f t="shared" si="7"/>
        <v>-1.4713566180597772</v>
      </c>
      <c r="K295">
        <f t="shared" si="8"/>
        <v>9.9439708735119328E-2</v>
      </c>
      <c r="L295">
        <f t="shared" si="5"/>
        <v>0.69155895881599749</v>
      </c>
    </row>
    <row r="296" spans="2:12">
      <c r="B296">
        <f t="shared" si="9"/>
        <v>2.6</v>
      </c>
      <c r="C296">
        <f t="shared" si="6"/>
        <v>0.92572642178566611</v>
      </c>
      <c r="D296">
        <f t="shared" si="1"/>
        <v>7.4273578214333891E-2</v>
      </c>
      <c r="J296">
        <f t="shared" si="7"/>
        <v>-1.4907350737251897</v>
      </c>
      <c r="K296">
        <f t="shared" si="8"/>
        <v>8.0061253069706934E-2</v>
      </c>
      <c r="L296">
        <f t="shared" si="5"/>
        <v>0.73261511842839799</v>
      </c>
    </row>
    <row r="297" spans="2:12">
      <c r="B297">
        <f t="shared" si="9"/>
        <v>2.8000000000000003</v>
      </c>
      <c r="C297">
        <f t="shared" si="6"/>
        <v>0.93918993737478207</v>
      </c>
      <c r="D297">
        <f t="shared" si="1"/>
        <v>6.0810062625217931E-2</v>
      </c>
      <c r="J297">
        <f t="shared" si="7"/>
        <v>-1.5061392250387367</v>
      </c>
      <c r="K297">
        <f t="shared" si="8"/>
        <v>6.4657101756160018E-2</v>
      </c>
      <c r="L297">
        <f t="shared" si="5"/>
        <v>0.76892176202417173</v>
      </c>
    </row>
    <row r="298" spans="2:12">
      <c r="B298">
        <f t="shared" si="9"/>
        <v>3.0000000000000004</v>
      </c>
      <c r="C298">
        <f t="shared" si="6"/>
        <v>0.95021293163213605</v>
      </c>
      <c r="D298">
        <f t="shared" si="1"/>
        <v>4.9787068367863951E-2</v>
      </c>
      <c r="J298">
        <f t="shared" si="7"/>
        <v>-1.5184484989390619</v>
      </c>
      <c r="K298">
        <f t="shared" si="8"/>
        <v>5.234782785583466E-2</v>
      </c>
      <c r="L298">
        <f t="shared" si="5"/>
        <v>0.80085172652854431</v>
      </c>
    </row>
    <row r="299" spans="2:12">
      <c r="B299">
        <f t="shared" si="9"/>
        <v>3.2000000000000006</v>
      </c>
      <c r="C299">
        <f t="shared" si="6"/>
        <v>0.95923779602163384</v>
      </c>
      <c r="D299">
        <f t="shared" si="1"/>
        <v>4.0762203978366163E-2</v>
      </c>
      <c r="J299">
        <f t="shared" si="7"/>
        <v>-1.5283275094098459</v>
      </c>
      <c r="K299">
        <f t="shared" si="8"/>
        <v>4.2468817385050692E-2</v>
      </c>
      <c r="L299">
        <f t="shared" si="5"/>
        <v>0.82879874329086189</v>
      </c>
    </row>
    <row r="300" spans="2:12">
      <c r="B300">
        <f t="shared" si="9"/>
        <v>3.4000000000000008</v>
      </c>
      <c r="C300">
        <f t="shared" si="6"/>
        <v>0.96662673003967392</v>
      </c>
      <c r="D300">
        <f t="shared" si="1"/>
        <v>3.337326996032608E-2</v>
      </c>
      <c r="J300">
        <f t="shared" si="7"/>
        <v>-1.536284536488548</v>
      </c>
      <c r="K300">
        <f t="shared" si="8"/>
        <v>3.4511790306348662E-2</v>
      </c>
      <c r="L300">
        <f t="shared" si="5"/>
        <v>0.85315761217456543</v>
      </c>
    </row>
    <row r="301" spans="2:12">
      <c r="B301">
        <f t="shared" si="9"/>
        <v>3.600000000000001</v>
      </c>
      <c r="C301">
        <f t="shared" si="6"/>
        <v>0.97267627755270747</v>
      </c>
      <c r="D301">
        <f t="shared" si="1"/>
        <v>2.7323722447292531E-2</v>
      </c>
      <c r="J301">
        <f t="shared" si="7"/>
        <v>-1.5427124316221024</v>
      </c>
      <c r="K301">
        <f t="shared" si="8"/>
        <v>2.8083895172794224E-2</v>
      </c>
      <c r="L301">
        <f t="shared" si="5"/>
        <v>0.87431087674245433</v>
      </c>
    </row>
    <row r="302" spans="2:12">
      <c r="B302">
        <f t="shared" ref="B302:B309" si="10">B301+0.2</f>
        <v>3.8000000000000012</v>
      </c>
      <c r="C302">
        <f t="shared" si="6"/>
        <v>0.97762922814383446</v>
      </c>
      <c r="D302">
        <f t="shared" si="1"/>
        <v>2.2370771856165539E-2</v>
      </c>
      <c r="J302">
        <f t="shared" si="7"/>
        <v>-1.5479176445012863</v>
      </c>
      <c r="K302">
        <f t="shared" si="8"/>
        <v>2.2878682293610359E-2</v>
      </c>
      <c r="L302">
        <f t="shared" si="5"/>
        <v>0.89262029509040519</v>
      </c>
    </row>
    <row r="303" spans="2:12">
      <c r="B303">
        <f t="shared" si="10"/>
        <v>4.0000000000000009</v>
      </c>
      <c r="C303">
        <f t="shared" si="6"/>
        <v>0.98168436111126578</v>
      </c>
      <c r="D303">
        <f t="shared" si="1"/>
        <v>1.831563888873422E-2</v>
      </c>
      <c r="J303">
        <f t="shared" si="7"/>
        <v>-1.5521411308367388</v>
      </c>
      <c r="K303">
        <f t="shared" si="8"/>
        <v>1.8655195958157747E-2</v>
      </c>
      <c r="L303">
        <f t="shared" si="5"/>
        <v>0.90842180555632912</v>
      </c>
    </row>
    <row r="304" spans="2:12">
      <c r="B304">
        <f t="shared" si="10"/>
        <v>4.2000000000000011</v>
      </c>
      <c r="C304">
        <f t="shared" si="6"/>
        <v>0.9850044231795223</v>
      </c>
      <c r="D304">
        <f t="shared" si="1"/>
        <v>1.4995576820477696E-2</v>
      </c>
      <c r="J304">
        <f t="shared" si="7"/>
        <v>-1.5555736352620442</v>
      </c>
      <c r="K304">
        <f t="shared" si="8"/>
        <v>1.5222691532852353E-2</v>
      </c>
      <c r="L304">
        <f t="shared" si="5"/>
        <v>0.92202300053351594</v>
      </c>
    </row>
    <row r="305" spans="2:12">
      <c r="B305">
        <f t="shared" si="10"/>
        <v>4.4000000000000012</v>
      </c>
      <c r="C305">
        <f t="shared" si="6"/>
        <v>0.98772266009693155</v>
      </c>
      <c r="D305">
        <f t="shared" si="1"/>
        <v>1.2277339903068452E-2</v>
      </c>
      <c r="J305">
        <f t="shared" si="7"/>
        <v>-1.5583670203103728</v>
      </c>
      <c r="K305">
        <f t="shared" si="8"/>
        <v>1.2429306484523835E-2</v>
      </c>
      <c r="L305">
        <f t="shared" si="5"/>
        <v>0.93370236452343047</v>
      </c>
    </row>
    <row r="306" spans="2:12">
      <c r="B306">
        <f t="shared" si="10"/>
        <v>4.6000000000000014</v>
      </c>
      <c r="C306">
        <f t="shared" si="6"/>
        <v>0.98994816425536647</v>
      </c>
      <c r="D306">
        <f t="shared" si="1"/>
        <v>1.005183574463353E-2</v>
      </c>
      <c r="J306">
        <f t="shared" si="7"/>
        <v>-1.5606427746442608</v>
      </c>
      <c r="K306">
        <f t="shared" si="8"/>
        <v>1.0153552150635767E-2</v>
      </c>
      <c r="L306">
        <f t="shared" si="5"/>
        <v>0.94370971983005203</v>
      </c>
    </row>
    <row r="307" spans="2:12">
      <c r="B307">
        <f t="shared" si="10"/>
        <v>4.8000000000000016</v>
      </c>
      <c r="C307">
        <f t="shared" si="6"/>
        <v>0.99177025295097998</v>
      </c>
      <c r="D307">
        <f t="shared" si="1"/>
        <v>8.2297470490200197E-3</v>
      </c>
      <c r="J307">
        <f t="shared" si="7"/>
        <v>-1.5624984794464245</v>
      </c>
      <c r="K307">
        <f t="shared" si="8"/>
        <v>8.2978473484721389E-3</v>
      </c>
      <c r="L307">
        <f t="shared" si="5"/>
        <v>0.95226746711568389</v>
      </c>
    </row>
    <row r="308" spans="2:12">
      <c r="B308">
        <f t="shared" si="10"/>
        <v>5.0000000000000018</v>
      </c>
      <c r="C308">
        <f t="shared" si="6"/>
        <v>0.99326205300091452</v>
      </c>
      <c r="D308">
        <f t="shared" si="1"/>
        <v>6.7379469990854757E-3</v>
      </c>
      <c r="J308">
        <f t="shared" si="7"/>
        <v>-1.5640127759424043</v>
      </c>
      <c r="K308">
        <f t="shared" si="8"/>
        <v>6.783550852492431E-3</v>
      </c>
      <c r="L308">
        <f t="shared" si="5"/>
        <v>0.95957231800548726</v>
      </c>
    </row>
    <row r="309" spans="2:12">
      <c r="B309">
        <f t="shared" si="10"/>
        <v>5.200000000000002</v>
      </c>
      <c r="C309">
        <f t="shared" si="6"/>
        <v>0.99448343557923924</v>
      </c>
      <c r="D309">
        <f t="shared" si="1"/>
        <v>5.5165644207607611E-3</v>
      </c>
      <c r="J309">
        <f t="shared" si="7"/>
        <v>-1.5652492179734172</v>
      </c>
      <c r="K309">
        <f t="shared" si="8"/>
        <v>5.5471088214794698E-3</v>
      </c>
      <c r="L309">
        <f t="shared" si="5"/>
        <v>0.96579730059128321</v>
      </c>
    </row>
    <row r="311" spans="2:12">
      <c r="B311">
        <v>-0.5</v>
      </c>
      <c r="E311">
        <v>0</v>
      </c>
    </row>
    <row r="312" spans="2:12">
      <c r="B312">
        <v>0</v>
      </c>
      <c r="E312">
        <v>0</v>
      </c>
    </row>
    <row r="314" spans="2:12">
      <c r="B314">
        <v>0</v>
      </c>
      <c r="E314">
        <v>0</v>
      </c>
    </row>
    <row r="315" spans="2:12">
      <c r="B315">
        <v>0</v>
      </c>
      <c r="E315">
        <v>1</v>
      </c>
    </row>
    <row r="317" spans="2:12">
      <c r="B317">
        <v>0</v>
      </c>
      <c r="E317">
        <v>1</v>
      </c>
    </row>
    <row r="318" spans="2:12">
      <c r="B318">
        <v>6</v>
      </c>
      <c r="E318">
        <v>1</v>
      </c>
    </row>
    <row r="320" spans="2:12">
      <c r="B320">
        <v>1</v>
      </c>
      <c r="F320">
        <v>0</v>
      </c>
    </row>
    <row r="321" spans="2:9">
      <c r="B321">
        <v>1</v>
      </c>
      <c r="F321">
        <v>1</v>
      </c>
    </row>
    <row r="323" spans="2:9">
      <c r="B323">
        <v>0</v>
      </c>
      <c r="G323">
        <f>C288</f>
        <v>0.63212055882855767</v>
      </c>
      <c r="H323">
        <f>1-G323</f>
        <v>0.36787944117144233</v>
      </c>
    </row>
    <row r="324" spans="2:9">
      <c r="B324">
        <v>1.2</v>
      </c>
      <c r="G324">
        <f>G323</f>
        <v>0.63212055882855767</v>
      </c>
      <c r="H324">
        <f>1-G324</f>
        <v>0.36787944117144233</v>
      </c>
    </row>
    <row r="326" spans="2:9">
      <c r="B326">
        <f>LN(2)</f>
        <v>0.69314718055994529</v>
      </c>
      <c r="I326">
        <v>0</v>
      </c>
    </row>
    <row r="327" spans="2:9">
      <c r="B327">
        <f>B326</f>
        <v>0.69314718055994529</v>
      </c>
      <c r="I327">
        <v>0.55000000000000004</v>
      </c>
    </row>
    <row r="329" spans="2:9">
      <c r="B329">
        <v>0</v>
      </c>
      <c r="I329">
        <v>0.5</v>
      </c>
    </row>
    <row r="330" spans="2:9">
      <c r="B330">
        <v>0.75</v>
      </c>
      <c r="I330">
        <v>0.5</v>
      </c>
    </row>
  </sheetData>
  <hyperlinks>
    <hyperlink ref="A18" r:id="rId1"/>
    <hyperlink ref="A64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15"/>
  <sheetViews>
    <sheetView workbookViewId="0">
      <selection activeCell="G1" sqref="G1"/>
    </sheetView>
  </sheetViews>
  <sheetFormatPr defaultRowHeight="14.4"/>
  <cols>
    <col min="2" max="2" width="11.6640625" bestFit="1" customWidth="1"/>
    <col min="3" max="3" width="12.6640625" bestFit="1" customWidth="1"/>
    <col min="4" max="4" width="9" bestFit="1" customWidth="1"/>
    <col min="5" max="5" width="12" style="14" bestFit="1" customWidth="1"/>
    <col min="11" max="11" width="9" bestFit="1" customWidth="1"/>
  </cols>
  <sheetData>
    <row r="1" spans="1:10">
      <c r="A1" s="3" t="s">
        <v>331</v>
      </c>
      <c r="C1" s="2" t="s">
        <v>566</v>
      </c>
    </row>
    <row r="3" spans="1:10">
      <c r="A3" s="2" t="s">
        <v>336</v>
      </c>
    </row>
    <row r="4" spans="1:10">
      <c r="A4" s="2" t="s">
        <v>332</v>
      </c>
    </row>
    <row r="5" spans="1:10">
      <c r="A5" s="2" t="s">
        <v>120</v>
      </c>
    </row>
    <row r="6" spans="1:10">
      <c r="A6" s="2" t="s">
        <v>247</v>
      </c>
    </row>
    <row r="8" spans="1:10" ht="15" customHeight="1">
      <c r="A8" s="2" t="s">
        <v>345</v>
      </c>
      <c r="E8"/>
    </row>
    <row r="9" spans="1:10">
      <c r="E9"/>
    </row>
    <row r="10" spans="1:10">
      <c r="B10" s="10"/>
      <c r="E10"/>
    </row>
    <row r="11" spans="1:10">
      <c r="E11"/>
    </row>
    <row r="12" spans="1:10" ht="21">
      <c r="D12" s="17" t="s">
        <v>256</v>
      </c>
      <c r="E12"/>
      <c r="J12" s="18" t="s">
        <v>257</v>
      </c>
    </row>
    <row r="13" spans="1:10">
      <c r="C13" s="2"/>
      <c r="E13"/>
    </row>
    <row r="14" spans="1:10">
      <c r="E14"/>
    </row>
    <row r="15" spans="1:10">
      <c r="E15"/>
    </row>
    <row r="17" spans="1:14">
      <c r="A17" s="2" t="s">
        <v>333</v>
      </c>
      <c r="E17"/>
    </row>
    <row r="18" spans="1:14">
      <c r="A18" s="2" t="s">
        <v>334</v>
      </c>
      <c r="E18"/>
    </row>
    <row r="19" spans="1:14" ht="15.6">
      <c r="A19" s="2" t="s">
        <v>346</v>
      </c>
      <c r="E19"/>
    </row>
    <row r="20" spans="1:14" ht="15">
      <c r="A20" s="2" t="s">
        <v>347</v>
      </c>
      <c r="E20"/>
    </row>
    <row r="22" spans="1:14">
      <c r="A22" s="2"/>
    </row>
    <row r="23" spans="1:14">
      <c r="A23" s="3" t="s">
        <v>91</v>
      </c>
      <c r="E23"/>
    </row>
    <row r="24" spans="1:14">
      <c r="E24"/>
    </row>
    <row r="25" spans="1:14">
      <c r="A25" s="2" t="s">
        <v>92</v>
      </c>
      <c r="E25"/>
      <c r="I25" s="2" t="s">
        <v>93</v>
      </c>
    </row>
    <row r="26" spans="1:14">
      <c r="E26"/>
    </row>
    <row r="27" spans="1:14" ht="15.6">
      <c r="A27" s="2" t="s">
        <v>94</v>
      </c>
      <c r="E27"/>
      <c r="I27" s="2" t="s">
        <v>95</v>
      </c>
    </row>
    <row r="28" spans="1:14">
      <c r="E28"/>
    </row>
    <row r="29" spans="1:14" ht="16.2">
      <c r="A29" s="2" t="s">
        <v>96</v>
      </c>
      <c r="E29"/>
      <c r="I29" s="2" t="s">
        <v>97</v>
      </c>
    </row>
    <row r="30" spans="1:14" ht="16.2">
      <c r="A30" s="2" t="s">
        <v>98</v>
      </c>
      <c r="E30"/>
      <c r="I30" s="2" t="s">
        <v>99</v>
      </c>
    </row>
    <row r="31" spans="1:14">
      <c r="E31"/>
    </row>
    <row r="32" spans="1:14">
      <c r="E32"/>
      <c r="N32" s="2" t="s">
        <v>100</v>
      </c>
    </row>
    <row r="33" spans="1:14" ht="18">
      <c r="A33" s="9" t="s">
        <v>101</v>
      </c>
      <c r="E33"/>
      <c r="N33" s="2" t="s">
        <v>102</v>
      </c>
    </row>
    <row r="34" spans="1:14">
      <c r="A34" s="9" t="s">
        <v>103</v>
      </c>
      <c r="E34"/>
    </row>
    <row r="35" spans="1:14">
      <c r="A35" s="9" t="s">
        <v>104</v>
      </c>
      <c r="E35"/>
    </row>
    <row r="36" spans="1:14">
      <c r="A36" s="9" t="s">
        <v>105</v>
      </c>
      <c r="E36"/>
    </row>
    <row r="37" spans="1:14">
      <c r="A37" s="9" t="s">
        <v>106</v>
      </c>
      <c r="E37"/>
    </row>
    <row r="38" spans="1:14">
      <c r="E38"/>
    </row>
    <row r="39" spans="1:14">
      <c r="A39" s="10" t="s">
        <v>107</v>
      </c>
      <c r="E39"/>
    </row>
    <row r="40" spans="1:14">
      <c r="A40" s="10" t="s">
        <v>108</v>
      </c>
      <c r="E40"/>
    </row>
    <row r="41" spans="1:14">
      <c r="A41" s="10" t="s">
        <v>105</v>
      </c>
      <c r="E41"/>
    </row>
    <row r="42" spans="1:14">
      <c r="A42" s="10" t="s">
        <v>109</v>
      </c>
      <c r="E42"/>
    </row>
    <row r="43" spans="1:14">
      <c r="E43"/>
    </row>
    <row r="44" spans="1:14">
      <c r="A44" s="11" t="s">
        <v>110</v>
      </c>
      <c r="E44"/>
    </row>
    <row r="45" spans="1:14">
      <c r="E45"/>
    </row>
    <row r="46" spans="1:14">
      <c r="E46"/>
    </row>
    <row r="47" spans="1:14">
      <c r="E47"/>
    </row>
    <row r="48" spans="1:14">
      <c r="A48" s="3" t="s">
        <v>111</v>
      </c>
      <c r="C48" s="2" t="s">
        <v>339</v>
      </c>
      <c r="E48"/>
    </row>
    <row r="49" spans="1:9">
      <c r="E49"/>
    </row>
    <row r="50" spans="1:9">
      <c r="A50" s="2" t="s">
        <v>253</v>
      </c>
    </row>
    <row r="51" spans="1:9">
      <c r="A51" s="2" t="s">
        <v>248</v>
      </c>
    </row>
    <row r="52" spans="1:9">
      <c r="A52" s="2"/>
    </row>
    <row r="53" spans="1:9" ht="15.6">
      <c r="A53" s="2" t="s">
        <v>112</v>
      </c>
      <c r="E53"/>
      <c r="I53" s="2"/>
    </row>
    <row r="54" spans="1:9">
      <c r="E54"/>
    </row>
    <row r="55" spans="1:9" s="2" customFormat="1" ht="15.6">
      <c r="A55" s="2" t="s">
        <v>113</v>
      </c>
      <c r="I55" s="2" t="s">
        <v>114</v>
      </c>
    </row>
    <row r="56" spans="1:9">
      <c r="E56"/>
    </row>
    <row r="57" spans="1:9">
      <c r="A57" s="2" t="s">
        <v>115</v>
      </c>
      <c r="E57"/>
      <c r="I57" s="2" t="s">
        <v>116</v>
      </c>
    </row>
    <row r="58" spans="1:9">
      <c r="A58" s="2" t="s">
        <v>117</v>
      </c>
      <c r="E58"/>
      <c r="I58" s="2" t="s">
        <v>118</v>
      </c>
    </row>
    <row r="61" spans="1:9">
      <c r="A61" s="3" t="s">
        <v>340</v>
      </c>
    </row>
    <row r="63" spans="1:9">
      <c r="A63" s="2" t="s">
        <v>249</v>
      </c>
    </row>
    <row r="64" spans="1:9">
      <c r="A64" s="2"/>
    </row>
    <row r="65" spans="1:3">
      <c r="A65" s="2" t="s">
        <v>342</v>
      </c>
    </row>
    <row r="66" spans="1:3">
      <c r="A66" s="2"/>
    </row>
    <row r="67" spans="1:3" ht="15.6">
      <c r="A67" s="2" t="s">
        <v>137</v>
      </c>
    </row>
    <row r="70" spans="1:3">
      <c r="A70" s="3" t="s">
        <v>335</v>
      </c>
      <c r="C70" s="2" t="s">
        <v>338</v>
      </c>
    </row>
    <row r="72" spans="1:3">
      <c r="A72" s="2" t="s">
        <v>131</v>
      </c>
    </row>
    <row r="73" spans="1:3" ht="16.2">
      <c r="A73" s="2" t="s">
        <v>122</v>
      </c>
    </row>
    <row r="74" spans="1:3">
      <c r="A74" s="2" t="s">
        <v>343</v>
      </c>
    </row>
    <row r="75" spans="1:3">
      <c r="A75" s="2" t="s">
        <v>344</v>
      </c>
    </row>
    <row r="77" spans="1:3">
      <c r="A77" s="2" t="s">
        <v>121</v>
      </c>
    </row>
    <row r="78" spans="1:3" ht="15.6">
      <c r="A78" s="2" t="s">
        <v>124</v>
      </c>
    </row>
    <row r="79" spans="1:3" ht="15.6">
      <c r="A79" s="2" t="s">
        <v>123</v>
      </c>
    </row>
    <row r="90" spans="1:12">
      <c r="A90" s="2" t="s">
        <v>174</v>
      </c>
    </row>
    <row r="91" spans="1:12">
      <c r="A91" s="2"/>
    </row>
    <row r="92" spans="1:12">
      <c r="A92" s="21" t="s">
        <v>22</v>
      </c>
      <c r="B92" s="2" t="s">
        <v>335</v>
      </c>
      <c r="E92" s="15" t="s">
        <v>471</v>
      </c>
      <c r="F92" s="21" t="s">
        <v>25</v>
      </c>
      <c r="G92" s="29" t="s">
        <v>473</v>
      </c>
      <c r="L92" s="2"/>
    </row>
    <row r="93" spans="1:12">
      <c r="A93" s="22" t="s">
        <v>24</v>
      </c>
      <c r="B93" s="2" t="s">
        <v>470</v>
      </c>
      <c r="F93" s="22" t="s">
        <v>26</v>
      </c>
      <c r="G93" s="2" t="s">
        <v>472</v>
      </c>
      <c r="L93" s="2"/>
    </row>
    <row r="94" spans="1:12">
      <c r="A94" s="28"/>
      <c r="B94" s="27"/>
      <c r="L94" s="2"/>
    </row>
    <row r="95" spans="1:12">
      <c r="F95" s="26"/>
      <c r="G95" s="27"/>
      <c r="L95" s="2"/>
    </row>
    <row r="96" spans="1:12">
      <c r="A96" s="3" t="s">
        <v>125</v>
      </c>
    </row>
    <row r="98" spans="1:9">
      <c r="A98" s="2" t="s">
        <v>126</v>
      </c>
    </row>
    <row r="99" spans="1:9">
      <c r="A99" s="2" t="s">
        <v>127</v>
      </c>
    </row>
    <row r="101" spans="1:9">
      <c r="A101" s="2"/>
    </row>
    <row r="102" spans="1:9">
      <c r="A102" s="3" t="s">
        <v>128</v>
      </c>
    </row>
    <row r="103" spans="1:9">
      <c r="A103" s="3"/>
    </row>
    <row r="104" spans="1:9">
      <c r="A104" s="2" t="s">
        <v>142</v>
      </c>
      <c r="I104" s="2" t="s">
        <v>143</v>
      </c>
    </row>
    <row r="105" spans="1:9">
      <c r="A105" s="3"/>
    </row>
    <row r="106" spans="1:9">
      <c r="A106" s="3"/>
    </row>
    <row r="107" spans="1:9">
      <c r="A107" s="3"/>
    </row>
    <row r="108" spans="1:9">
      <c r="A108" s="3"/>
    </row>
    <row r="109" spans="1:9">
      <c r="A109" s="3"/>
    </row>
    <row r="110" spans="1:9">
      <c r="A110" s="3"/>
    </row>
    <row r="111" spans="1:9">
      <c r="A111" s="3"/>
    </row>
    <row r="112" spans="1:9">
      <c r="A112" s="3"/>
    </row>
    <row r="113" spans="1:13">
      <c r="A113" s="3"/>
    </row>
    <row r="114" spans="1:13">
      <c r="A114" s="3"/>
    </row>
    <row r="115" spans="1:13" s="2" customFormat="1" ht="16.8">
      <c r="A115" s="2" t="s">
        <v>132</v>
      </c>
      <c r="G115" s="2" t="s">
        <v>387</v>
      </c>
      <c r="K115" s="2" t="s">
        <v>178</v>
      </c>
    </row>
    <row r="117" spans="1:13" ht="16.8">
      <c r="A117" s="2" t="s">
        <v>133</v>
      </c>
      <c r="G117" s="2" t="s">
        <v>129</v>
      </c>
      <c r="H117" s="2"/>
      <c r="I117" s="2"/>
      <c r="J117" s="2"/>
      <c r="K117" s="2" t="s">
        <v>130</v>
      </c>
      <c r="L117" s="2"/>
      <c r="M117" s="2"/>
    </row>
    <row r="119" spans="1:13" ht="16.2">
      <c r="A119" s="2" t="s">
        <v>141</v>
      </c>
      <c r="G119" s="2" t="s">
        <v>139</v>
      </c>
    </row>
    <row r="120" spans="1:13">
      <c r="G120" s="2"/>
    </row>
    <row r="121" spans="1:13" ht="16.2">
      <c r="G121" s="2" t="s">
        <v>140</v>
      </c>
      <c r="K121" s="2" t="s">
        <v>138</v>
      </c>
    </row>
    <row r="123" spans="1:13">
      <c r="A123" s="2" t="s">
        <v>179</v>
      </c>
      <c r="D123" s="2" t="s">
        <v>155</v>
      </c>
      <c r="E123" s="2">
        <v>200</v>
      </c>
      <c r="F123" s="4" t="s">
        <v>181</v>
      </c>
      <c r="G123" s="2">
        <f>E123</f>
        <v>200</v>
      </c>
      <c r="H123" s="2">
        <v>1</v>
      </c>
      <c r="I123" s="2" t="s">
        <v>160</v>
      </c>
      <c r="J123" s="2">
        <f>G123*H123</f>
        <v>200</v>
      </c>
    </row>
    <row r="124" spans="1:13">
      <c r="A124" s="2" t="s">
        <v>180</v>
      </c>
      <c r="D124" s="2" t="s">
        <v>156</v>
      </c>
      <c r="E124" s="2">
        <v>40</v>
      </c>
      <c r="F124" s="2" t="s">
        <v>182</v>
      </c>
      <c r="G124" s="2">
        <f>E124</f>
        <v>40</v>
      </c>
      <c r="H124" s="2">
        <f>10^-3</f>
        <v>1E-3</v>
      </c>
      <c r="I124" s="2" t="s">
        <v>159</v>
      </c>
      <c r="J124" s="2">
        <f>G124*H124</f>
        <v>0.04</v>
      </c>
    </row>
    <row r="125" spans="1:13">
      <c r="D125" s="2" t="s">
        <v>157</v>
      </c>
      <c r="E125" s="2">
        <v>250</v>
      </c>
      <c r="F125" s="2" t="s">
        <v>183</v>
      </c>
      <c r="G125" s="2">
        <f>E125</f>
        <v>250</v>
      </c>
      <c r="H125" s="13">
        <f>10^-9</f>
        <v>1.0000000000000001E-9</v>
      </c>
      <c r="I125" s="2" t="s">
        <v>158</v>
      </c>
      <c r="J125" s="2">
        <f>G125*H125</f>
        <v>2.5000000000000004E-7</v>
      </c>
    </row>
    <row r="126" spans="1:13">
      <c r="B126" t="s">
        <v>176</v>
      </c>
      <c r="D126" t="s">
        <v>177</v>
      </c>
      <c r="F126" t="s">
        <v>175</v>
      </c>
    </row>
    <row r="127" spans="1:13">
      <c r="A127">
        <v>0</v>
      </c>
      <c r="C127">
        <f>-G127</f>
        <v>-1.5707963267948966</v>
      </c>
      <c r="D127">
        <f t="shared" ref="D127:D142" si="0">($J$123^2+(A127*$J$124)^2)^0.5</f>
        <v>200</v>
      </c>
      <c r="E127" s="14">
        <f t="shared" ref="E127:E142" si="1">ATAN(A127*$J$124/$J$123)</f>
        <v>0</v>
      </c>
      <c r="F127">
        <f t="shared" ref="F127:F142" si="2">A127*$J$123*$J$124/($J$123^2+(A127*$J$124)^2)^0.5</f>
        <v>0</v>
      </c>
      <c r="G127">
        <f>PI()/2</f>
        <v>1.5707963267948966</v>
      </c>
      <c r="H127">
        <v>0</v>
      </c>
      <c r="I127">
        <f t="shared" ref="I127:I142" si="3">$J$123</f>
        <v>200</v>
      </c>
      <c r="J127">
        <f t="shared" ref="J127:J142" si="4">$G$127</f>
        <v>1.5707963267948966</v>
      </c>
      <c r="K127">
        <f t="shared" ref="K127:K142" si="5">-J127</f>
        <v>-1.5707963267948966</v>
      </c>
    </row>
    <row r="128" spans="1:13">
      <c r="A128">
        <v>1000</v>
      </c>
      <c r="B128">
        <f t="shared" ref="B128:B142" si="6">($J$123^2+1/(A128*$J$125)^2)^0.5</f>
        <v>4004.9968789001564</v>
      </c>
      <c r="C128">
        <f t="shared" ref="C128:C142" si="7">-ATAN(1/(A128*$J$123*$J$125))</f>
        <v>-1.5208379310729538</v>
      </c>
      <c r="D128">
        <f t="shared" si="0"/>
        <v>203.96078054371139</v>
      </c>
      <c r="E128" s="14">
        <f t="shared" si="1"/>
        <v>0.19739555984988078</v>
      </c>
      <c r="F128">
        <f t="shared" si="2"/>
        <v>39.22322702763681</v>
      </c>
      <c r="G128">
        <f t="shared" ref="G128:G142" si="8">ATAN($J$123/(A128*$J$124))</f>
        <v>1.3734007669450159</v>
      </c>
      <c r="H128">
        <v>0</v>
      </c>
      <c r="I128">
        <f t="shared" si="3"/>
        <v>200</v>
      </c>
      <c r="J128">
        <f t="shared" si="4"/>
        <v>1.5707963267948966</v>
      </c>
      <c r="K128">
        <f t="shared" si="5"/>
        <v>-1.5707963267948966</v>
      </c>
    </row>
    <row r="129" spans="1:11">
      <c r="A129">
        <f t="shared" ref="A129:A142" si="9">A128+2000</f>
        <v>3000</v>
      </c>
      <c r="B129">
        <f t="shared" si="6"/>
        <v>1348.2498944104454</v>
      </c>
      <c r="C129">
        <f t="shared" si="7"/>
        <v>-1.4219063791853994</v>
      </c>
      <c r="D129">
        <f t="shared" si="0"/>
        <v>233.23807579381202</v>
      </c>
      <c r="E129" s="14">
        <f t="shared" si="1"/>
        <v>0.54041950027058416</v>
      </c>
      <c r="F129">
        <f t="shared" si="2"/>
        <v>102.89915108550531</v>
      </c>
      <c r="G129">
        <f t="shared" si="8"/>
        <v>1.0303768265243125</v>
      </c>
      <c r="H129">
        <v>0</v>
      </c>
      <c r="I129">
        <f t="shared" si="3"/>
        <v>200</v>
      </c>
      <c r="J129">
        <f t="shared" si="4"/>
        <v>1.5707963267948966</v>
      </c>
      <c r="K129">
        <f t="shared" si="5"/>
        <v>-1.5707963267948966</v>
      </c>
    </row>
    <row r="130" spans="1:11">
      <c r="A130">
        <f t="shared" si="9"/>
        <v>5000</v>
      </c>
      <c r="B130">
        <f t="shared" si="6"/>
        <v>824.62112512353201</v>
      </c>
      <c r="C130">
        <f t="shared" si="7"/>
        <v>-1.3258176636680323</v>
      </c>
      <c r="D130">
        <f t="shared" si="0"/>
        <v>282.84271247461902</v>
      </c>
      <c r="E130" s="14">
        <f t="shared" si="1"/>
        <v>0.78539816339744828</v>
      </c>
      <c r="F130">
        <f t="shared" si="2"/>
        <v>141.42135623730951</v>
      </c>
      <c r="G130">
        <f t="shared" si="8"/>
        <v>0.78539816339744828</v>
      </c>
      <c r="H130">
        <v>0</v>
      </c>
      <c r="I130">
        <f t="shared" si="3"/>
        <v>200</v>
      </c>
      <c r="J130">
        <f t="shared" si="4"/>
        <v>1.5707963267948966</v>
      </c>
      <c r="K130">
        <f t="shared" si="5"/>
        <v>-1.5707963267948966</v>
      </c>
    </row>
    <row r="131" spans="1:11">
      <c r="A131">
        <f t="shared" si="9"/>
        <v>7000</v>
      </c>
      <c r="B131">
        <f t="shared" si="6"/>
        <v>605.41771715477398</v>
      </c>
      <c r="C131">
        <f t="shared" si="7"/>
        <v>-1.2341215074081695</v>
      </c>
      <c r="D131">
        <f t="shared" si="0"/>
        <v>344.0930106817051</v>
      </c>
      <c r="E131" s="14">
        <f t="shared" si="1"/>
        <v>0.95054684081207508</v>
      </c>
      <c r="F131">
        <f t="shared" si="2"/>
        <v>162.74669424134697</v>
      </c>
      <c r="G131">
        <f t="shared" si="8"/>
        <v>0.62024948598282148</v>
      </c>
      <c r="H131">
        <v>0</v>
      </c>
      <c r="I131">
        <f t="shared" si="3"/>
        <v>200</v>
      </c>
      <c r="J131">
        <f t="shared" si="4"/>
        <v>1.5707963267948966</v>
      </c>
      <c r="K131">
        <f t="shared" si="5"/>
        <v>-1.5707963267948966</v>
      </c>
    </row>
    <row r="132" spans="1:11">
      <c r="A132">
        <f t="shared" si="9"/>
        <v>9000</v>
      </c>
      <c r="B132">
        <f t="shared" si="6"/>
        <v>487.37138221025123</v>
      </c>
      <c r="C132">
        <f t="shared" si="7"/>
        <v>-1.1479424006619559</v>
      </c>
      <c r="D132">
        <f t="shared" si="0"/>
        <v>411.82520563948003</v>
      </c>
      <c r="E132" s="14">
        <f t="shared" si="1"/>
        <v>1.0636978224025597</v>
      </c>
      <c r="F132">
        <f t="shared" si="2"/>
        <v>174.83145522430755</v>
      </c>
      <c r="G132">
        <f t="shared" si="8"/>
        <v>0.50709850439233695</v>
      </c>
      <c r="H132">
        <v>0</v>
      </c>
      <c r="I132">
        <f t="shared" si="3"/>
        <v>200</v>
      </c>
      <c r="J132">
        <f t="shared" si="4"/>
        <v>1.5707963267948966</v>
      </c>
      <c r="K132">
        <f t="shared" si="5"/>
        <v>-1.5707963267948966</v>
      </c>
    </row>
    <row r="133" spans="1:11">
      <c r="A133">
        <f t="shared" si="9"/>
        <v>11000</v>
      </c>
      <c r="B133">
        <f t="shared" si="6"/>
        <v>415.00771674593915</v>
      </c>
      <c r="C133">
        <f t="shared" si="7"/>
        <v>-1.0679531158670357</v>
      </c>
      <c r="D133">
        <f t="shared" si="0"/>
        <v>483.32183894378289</v>
      </c>
      <c r="E133" s="14">
        <f t="shared" si="1"/>
        <v>1.1441688336680205</v>
      </c>
      <c r="F133">
        <f t="shared" si="2"/>
        <v>182.07329549252094</v>
      </c>
      <c r="G133">
        <f t="shared" si="8"/>
        <v>0.42662749312687609</v>
      </c>
      <c r="H133">
        <v>0</v>
      </c>
      <c r="I133">
        <f t="shared" si="3"/>
        <v>200</v>
      </c>
      <c r="J133">
        <f t="shared" si="4"/>
        <v>1.5707963267948966</v>
      </c>
      <c r="K133">
        <f t="shared" si="5"/>
        <v>-1.5707963267948966</v>
      </c>
    </row>
    <row r="134" spans="1:11">
      <c r="A134">
        <f t="shared" si="9"/>
        <v>13000</v>
      </c>
      <c r="B134">
        <f t="shared" si="6"/>
        <v>366.98032128850957</v>
      </c>
      <c r="C134">
        <f t="shared" si="7"/>
        <v>-0.99442110620371282</v>
      </c>
      <c r="D134">
        <f t="shared" si="0"/>
        <v>557.13553108736482</v>
      </c>
      <c r="E134" s="14">
        <f t="shared" si="1"/>
        <v>1.2036224929766774</v>
      </c>
      <c r="F134">
        <f t="shared" si="2"/>
        <v>186.6691212406119</v>
      </c>
      <c r="G134">
        <f t="shared" si="8"/>
        <v>0.36717383381821922</v>
      </c>
      <c r="H134">
        <v>0</v>
      </c>
      <c r="I134">
        <f t="shared" si="3"/>
        <v>200</v>
      </c>
      <c r="J134">
        <f t="shared" si="4"/>
        <v>1.5707963267948966</v>
      </c>
      <c r="K134">
        <f t="shared" si="5"/>
        <v>-1.5707963267948966</v>
      </c>
    </row>
    <row r="135" spans="1:11">
      <c r="A135">
        <f t="shared" si="9"/>
        <v>15000</v>
      </c>
      <c r="B135">
        <f t="shared" si="6"/>
        <v>333.33333333333331</v>
      </c>
      <c r="C135">
        <f t="shared" si="7"/>
        <v>-0.92729521800161208</v>
      </c>
      <c r="D135">
        <f t="shared" si="0"/>
        <v>632.45553203367592</v>
      </c>
      <c r="E135" s="14">
        <f t="shared" si="1"/>
        <v>1.2490457723982544</v>
      </c>
      <c r="F135">
        <f t="shared" si="2"/>
        <v>189.73665961010275</v>
      </c>
      <c r="G135">
        <f t="shared" si="8"/>
        <v>0.32175055439664219</v>
      </c>
      <c r="H135">
        <v>0</v>
      </c>
      <c r="I135">
        <f t="shared" si="3"/>
        <v>200</v>
      </c>
      <c r="J135">
        <f t="shared" si="4"/>
        <v>1.5707963267948966</v>
      </c>
      <c r="K135">
        <f t="shared" si="5"/>
        <v>-1.5707963267948966</v>
      </c>
    </row>
    <row r="136" spans="1:11">
      <c r="A136">
        <f t="shared" si="9"/>
        <v>17000</v>
      </c>
      <c r="B136">
        <f t="shared" si="6"/>
        <v>308.80952349192205</v>
      </c>
      <c r="C136">
        <f t="shared" si="7"/>
        <v>-0.86630226255267884</v>
      </c>
      <c r="D136">
        <f t="shared" si="0"/>
        <v>708.80180586677398</v>
      </c>
      <c r="E136" s="14">
        <f t="shared" si="1"/>
        <v>1.2847448850775784</v>
      </c>
      <c r="F136">
        <f t="shared" si="2"/>
        <v>191.87310031425412</v>
      </c>
      <c r="G136">
        <f t="shared" si="8"/>
        <v>0.28605144171731822</v>
      </c>
      <c r="H136">
        <v>0</v>
      </c>
      <c r="I136">
        <f t="shared" si="3"/>
        <v>200</v>
      </c>
      <c r="J136">
        <f t="shared" si="4"/>
        <v>1.5707963267948966</v>
      </c>
      <c r="K136">
        <f t="shared" si="5"/>
        <v>-1.5707963267948966</v>
      </c>
    </row>
    <row r="137" spans="1:11">
      <c r="A137">
        <f t="shared" si="9"/>
        <v>19000</v>
      </c>
      <c r="B137">
        <f t="shared" si="6"/>
        <v>290.38135208702568</v>
      </c>
      <c r="C137">
        <f t="shared" si="7"/>
        <v>-0.81103357191912562</v>
      </c>
      <c r="D137">
        <f t="shared" si="0"/>
        <v>785.87530817554</v>
      </c>
      <c r="E137" s="14">
        <f t="shared" si="1"/>
        <v>1.313472611823808</v>
      </c>
      <c r="F137">
        <f t="shared" si="2"/>
        <v>193.41490745252929</v>
      </c>
      <c r="G137">
        <f t="shared" si="8"/>
        <v>0.25732371497108864</v>
      </c>
      <c r="H137">
        <v>0</v>
      </c>
      <c r="I137">
        <f t="shared" si="3"/>
        <v>200</v>
      </c>
      <c r="J137">
        <f t="shared" si="4"/>
        <v>1.5707963267948966</v>
      </c>
      <c r="K137">
        <f t="shared" si="5"/>
        <v>-1.5707963267948966</v>
      </c>
    </row>
    <row r="138" spans="1:11">
      <c r="A138">
        <f t="shared" si="9"/>
        <v>21000</v>
      </c>
      <c r="B138">
        <f t="shared" si="6"/>
        <v>276.19047619047615</v>
      </c>
      <c r="C138">
        <f t="shared" si="7"/>
        <v>-0.76101275422472958</v>
      </c>
      <c r="D138">
        <f t="shared" si="0"/>
        <v>863.48132579691617</v>
      </c>
      <c r="E138" s="14">
        <f t="shared" si="1"/>
        <v>1.3370531459259951</v>
      </c>
      <c r="F138">
        <f t="shared" si="2"/>
        <v>194.56124293707336</v>
      </c>
      <c r="G138">
        <f t="shared" si="8"/>
        <v>0.23374318086890142</v>
      </c>
      <c r="H138">
        <v>0</v>
      </c>
      <c r="I138">
        <f t="shared" si="3"/>
        <v>200</v>
      </c>
      <c r="J138">
        <f t="shared" si="4"/>
        <v>1.5707963267948966</v>
      </c>
      <c r="K138">
        <f t="shared" si="5"/>
        <v>-1.5707963267948966</v>
      </c>
    </row>
    <row r="139" spans="1:11">
      <c r="A139">
        <f t="shared" si="9"/>
        <v>23000</v>
      </c>
      <c r="B139">
        <f t="shared" si="6"/>
        <v>265.03914181092472</v>
      </c>
      <c r="C139">
        <f t="shared" si="7"/>
        <v>-0.71574358966888008</v>
      </c>
      <c r="D139">
        <f t="shared" si="0"/>
        <v>941.48818367518561</v>
      </c>
      <c r="E139" s="14">
        <f t="shared" si="1"/>
        <v>1.3567356432310751</v>
      </c>
      <c r="F139">
        <f t="shared" si="2"/>
        <v>195.43527278456017</v>
      </c>
      <c r="G139">
        <f t="shared" si="8"/>
        <v>0.21406068356382149</v>
      </c>
      <c r="H139">
        <v>0</v>
      </c>
      <c r="I139">
        <f t="shared" si="3"/>
        <v>200</v>
      </c>
      <c r="J139">
        <f t="shared" si="4"/>
        <v>1.5707963267948966</v>
      </c>
      <c r="K139">
        <f t="shared" si="5"/>
        <v>-1.5707963267948966</v>
      </c>
    </row>
    <row r="140" spans="1:11">
      <c r="A140">
        <f t="shared" si="9"/>
        <v>25000</v>
      </c>
      <c r="B140">
        <f t="shared" si="6"/>
        <v>256.12496949731394</v>
      </c>
      <c r="C140">
        <f t="shared" si="7"/>
        <v>-0.67474094222355252</v>
      </c>
      <c r="D140">
        <f t="shared" si="0"/>
        <v>1019.803902718557</v>
      </c>
      <c r="E140" s="14">
        <f t="shared" si="1"/>
        <v>1.3734007669450159</v>
      </c>
      <c r="F140">
        <f t="shared" si="2"/>
        <v>196.11613513818403</v>
      </c>
      <c r="G140">
        <f t="shared" si="8"/>
        <v>0.19739555984988078</v>
      </c>
      <c r="H140">
        <v>0</v>
      </c>
      <c r="I140">
        <f t="shared" si="3"/>
        <v>200</v>
      </c>
      <c r="J140">
        <f t="shared" si="4"/>
        <v>1.5707963267948966</v>
      </c>
      <c r="K140">
        <f t="shared" si="5"/>
        <v>-1.5707963267948966</v>
      </c>
    </row>
    <row r="141" spans="1:11">
      <c r="A141">
        <f t="shared" si="9"/>
        <v>27000</v>
      </c>
      <c r="B141">
        <f t="shared" si="6"/>
        <v>248.89329802091027</v>
      </c>
      <c r="C141">
        <f t="shared" si="7"/>
        <v>-0.6375487981386927</v>
      </c>
      <c r="D141">
        <f t="shared" si="0"/>
        <v>1098.3624174196784</v>
      </c>
      <c r="E141" s="14">
        <f t="shared" si="1"/>
        <v>1.3876855095324125</v>
      </c>
      <c r="F141">
        <f t="shared" si="2"/>
        <v>196.65640099689205</v>
      </c>
      <c r="G141">
        <f t="shared" si="8"/>
        <v>0.18311081726248413</v>
      </c>
      <c r="H141">
        <v>0</v>
      </c>
      <c r="I141">
        <f t="shared" si="3"/>
        <v>200</v>
      </c>
      <c r="J141">
        <f t="shared" si="4"/>
        <v>1.5707963267948966</v>
      </c>
      <c r="K141">
        <f t="shared" si="5"/>
        <v>-1.5707963267948966</v>
      </c>
    </row>
    <row r="142" spans="1:11">
      <c r="A142">
        <f t="shared" si="9"/>
        <v>29000</v>
      </c>
      <c r="B142">
        <f t="shared" si="6"/>
        <v>242.95055108701428</v>
      </c>
      <c r="C142">
        <f t="shared" si="7"/>
        <v>-0.60374933339743631</v>
      </c>
      <c r="D142">
        <f t="shared" si="0"/>
        <v>1177.1151175649729</v>
      </c>
      <c r="E142" s="14">
        <f t="shared" si="1"/>
        <v>1.4000611153196139</v>
      </c>
      <c r="F142">
        <f t="shared" si="2"/>
        <v>197.0920231488696</v>
      </c>
      <c r="G142">
        <f t="shared" si="8"/>
        <v>0.17073521147528281</v>
      </c>
      <c r="H142">
        <v>0</v>
      </c>
      <c r="I142">
        <f t="shared" si="3"/>
        <v>200</v>
      </c>
      <c r="J142">
        <f t="shared" si="4"/>
        <v>1.5707963267948966</v>
      </c>
      <c r="K142">
        <f t="shared" si="5"/>
        <v>-1.5707963267948966</v>
      </c>
    </row>
    <row r="148" spans="1:11">
      <c r="A148" s="3" t="s">
        <v>144</v>
      </c>
      <c r="C148" s="11" t="s">
        <v>184</v>
      </c>
    </row>
    <row r="150" spans="1:11">
      <c r="A150" s="2" t="s">
        <v>185</v>
      </c>
    </row>
    <row r="151" spans="1:11" ht="16.2">
      <c r="A151" s="2" t="s">
        <v>186</v>
      </c>
    </row>
    <row r="152" spans="1:11">
      <c r="A152" s="2" t="s">
        <v>145</v>
      </c>
    </row>
    <row r="153" spans="1:11" ht="16.8">
      <c r="A153" s="2" t="s">
        <v>146</v>
      </c>
    </row>
    <row r="154" spans="1:11">
      <c r="A154" s="2" t="s">
        <v>187</v>
      </c>
    </row>
    <row r="156" spans="1:11">
      <c r="A156" s="2" t="s">
        <v>155</v>
      </c>
      <c r="B156" s="2">
        <v>200</v>
      </c>
      <c r="C156" s="4" t="s">
        <v>163</v>
      </c>
      <c r="D156" s="2">
        <f>B156</f>
        <v>200</v>
      </c>
      <c r="E156" s="2">
        <v>1</v>
      </c>
      <c r="F156" s="2" t="s">
        <v>160</v>
      </c>
      <c r="G156" s="2"/>
      <c r="H156" s="2"/>
      <c r="I156" s="2"/>
      <c r="J156" s="2"/>
      <c r="K156" s="2"/>
    </row>
    <row r="157" spans="1:11">
      <c r="A157" s="2" t="s">
        <v>156</v>
      </c>
      <c r="B157" s="2">
        <v>30</v>
      </c>
      <c r="C157" s="2" t="s">
        <v>162</v>
      </c>
      <c r="D157" s="2">
        <f>B157</f>
        <v>30</v>
      </c>
      <c r="E157" s="2">
        <f>10^-3</f>
        <v>1E-3</v>
      </c>
      <c r="F157" s="2" t="s">
        <v>159</v>
      </c>
      <c r="G157" s="4" t="s">
        <v>164</v>
      </c>
      <c r="H157" s="2"/>
      <c r="I157" s="2"/>
      <c r="J157" s="2">
        <f>(B157*E157*B158*E158)^-0.5</f>
        <v>11547.005383792515</v>
      </c>
      <c r="K157" s="2" t="s">
        <v>165</v>
      </c>
    </row>
    <row r="158" spans="1:11">
      <c r="A158" s="2" t="s">
        <v>157</v>
      </c>
      <c r="B158" s="2">
        <v>250</v>
      </c>
      <c r="C158" s="2" t="s">
        <v>161</v>
      </c>
      <c r="D158" s="2">
        <f>B158</f>
        <v>250</v>
      </c>
      <c r="E158" s="13">
        <f>10^-9</f>
        <v>1.0000000000000001E-9</v>
      </c>
      <c r="F158" s="2" t="s">
        <v>158</v>
      </c>
      <c r="G158" s="2"/>
      <c r="H158" s="2"/>
      <c r="I158" s="2"/>
      <c r="J158" s="2"/>
      <c r="K158" s="2"/>
    </row>
    <row r="160" spans="1:11">
      <c r="A160" s="12" t="s">
        <v>166</v>
      </c>
      <c r="B160" t="s">
        <v>167</v>
      </c>
      <c r="C160" t="s">
        <v>168</v>
      </c>
      <c r="D160" t="s">
        <v>169</v>
      </c>
      <c r="E160" s="14" t="s">
        <v>170</v>
      </c>
      <c r="F160" s="12" t="s">
        <v>173</v>
      </c>
      <c r="G160" s="12" t="s">
        <v>171</v>
      </c>
      <c r="H160" s="12" t="s">
        <v>172</v>
      </c>
    </row>
    <row r="161" spans="1:14">
      <c r="A161">
        <v>0.1</v>
      </c>
      <c r="B161">
        <f t="shared" ref="B161:B173" si="10">$B$156</f>
        <v>200</v>
      </c>
      <c r="C161">
        <f t="shared" ref="C161:C173" si="11">(A161*$J$157*$B$157*$E$157-1/(A161*$J$157*$B$158*$E$158))</f>
        <v>-3429.4605989863762</v>
      </c>
      <c r="E161" s="14">
        <f t="shared" ref="E161:E173" si="12">(B161^2+C161^2)^0.5</f>
        <v>3435.2874697760003</v>
      </c>
      <c r="F161">
        <f t="shared" ref="F161:F173" si="13">ATAN(C161/B161)</f>
        <v>-1.51254409687271</v>
      </c>
    </row>
    <row r="162" spans="1:14">
      <c r="A162">
        <v>0.5</v>
      </c>
      <c r="B162">
        <f t="shared" si="10"/>
        <v>200</v>
      </c>
      <c r="C162">
        <f t="shared" si="11"/>
        <v>-519.6152422706632</v>
      </c>
      <c r="E162" s="14">
        <f t="shared" si="12"/>
        <v>556.77643628300223</v>
      </c>
      <c r="F162">
        <f t="shared" si="13"/>
        <v>-1.203374422175095</v>
      </c>
      <c r="N162" s="5" t="s">
        <v>155</v>
      </c>
    </row>
    <row r="163" spans="1:14">
      <c r="A163">
        <v>0.8</v>
      </c>
      <c r="B163">
        <f t="shared" si="10"/>
        <v>200</v>
      </c>
      <c r="C163">
        <f t="shared" si="11"/>
        <v>-155.88457268119885</v>
      </c>
      <c r="E163" s="14">
        <f t="shared" si="12"/>
        <v>253.57444666211927</v>
      </c>
      <c r="F163">
        <f t="shared" si="13"/>
        <v>-0.66206736685843259</v>
      </c>
      <c r="N163" s="5"/>
    </row>
    <row r="164" spans="1:14">
      <c r="A164">
        <v>0.9</v>
      </c>
      <c r="B164">
        <f t="shared" si="10"/>
        <v>200</v>
      </c>
      <c r="C164">
        <f t="shared" si="11"/>
        <v>-73.131034097352483</v>
      </c>
      <c r="E164" s="14">
        <f t="shared" si="12"/>
        <v>212.95104636546901</v>
      </c>
      <c r="F164">
        <f t="shared" si="13"/>
        <v>-0.35055288015852271</v>
      </c>
      <c r="N164" s="5"/>
    </row>
    <row r="165" spans="1:14">
      <c r="A165">
        <v>1</v>
      </c>
      <c r="B165">
        <f t="shared" si="10"/>
        <v>200</v>
      </c>
      <c r="C165">
        <f t="shared" si="11"/>
        <v>5.6843418860808015E-14</v>
      </c>
      <c r="E165" s="14">
        <f t="shared" si="12"/>
        <v>200</v>
      </c>
      <c r="F165">
        <f t="shared" si="13"/>
        <v>2.8421709430404008E-16</v>
      </c>
      <c r="N165" s="5"/>
    </row>
    <row r="166" spans="1:14">
      <c r="A166">
        <v>1.1000000000000001</v>
      </c>
      <c r="B166">
        <f t="shared" si="10"/>
        <v>200</v>
      </c>
      <c r="C166">
        <f t="shared" si="11"/>
        <v>66.132849016266277</v>
      </c>
      <c r="E166" s="14">
        <f t="shared" si="12"/>
        <v>210.65031146193036</v>
      </c>
      <c r="F166">
        <f t="shared" si="13"/>
        <v>0.3193464545714178</v>
      </c>
      <c r="N166" s="5" t="s">
        <v>156</v>
      </c>
    </row>
    <row r="167" spans="1:14">
      <c r="A167">
        <v>1.2</v>
      </c>
      <c r="B167">
        <f t="shared" si="10"/>
        <v>200</v>
      </c>
      <c r="C167">
        <f t="shared" si="11"/>
        <v>127.01705922171766</v>
      </c>
      <c r="E167" s="14">
        <f t="shared" si="12"/>
        <v>236.92474191889147</v>
      </c>
      <c r="F167">
        <f t="shared" si="13"/>
        <v>0.56581881316332994</v>
      </c>
      <c r="N167" s="5"/>
    </row>
    <row r="168" spans="1:14">
      <c r="A168">
        <v>1.5</v>
      </c>
      <c r="B168">
        <f t="shared" si="10"/>
        <v>200</v>
      </c>
      <c r="C168">
        <f t="shared" si="11"/>
        <v>288.6751345948129</v>
      </c>
      <c r="E168" s="14">
        <f t="shared" si="12"/>
        <v>351.18845842842467</v>
      </c>
      <c r="F168">
        <f t="shared" si="13"/>
        <v>0.96490520795565038</v>
      </c>
      <c r="N168" s="5"/>
    </row>
    <row r="169" spans="1:14">
      <c r="A169">
        <v>2</v>
      </c>
      <c r="B169">
        <f t="shared" si="10"/>
        <v>200</v>
      </c>
      <c r="C169">
        <f t="shared" si="11"/>
        <v>519.61524227066332</v>
      </c>
      <c r="E169" s="14">
        <f t="shared" si="12"/>
        <v>556.77643628300234</v>
      </c>
      <c r="F169">
        <f t="shared" si="13"/>
        <v>1.203374422175095</v>
      </c>
      <c r="N169" s="5"/>
    </row>
    <row r="170" spans="1:14">
      <c r="A170">
        <v>3</v>
      </c>
      <c r="B170">
        <f t="shared" si="10"/>
        <v>200</v>
      </c>
      <c r="C170">
        <f t="shared" si="11"/>
        <v>923.7604307034012</v>
      </c>
      <c r="E170" s="14">
        <f t="shared" si="12"/>
        <v>945.1631252505216</v>
      </c>
      <c r="F170">
        <f t="shared" si="13"/>
        <v>1.3575808169694668</v>
      </c>
      <c r="N170" s="5" t="s">
        <v>157</v>
      </c>
    </row>
    <row r="171" spans="1:14">
      <c r="A171">
        <v>4</v>
      </c>
      <c r="B171">
        <f t="shared" si="10"/>
        <v>200</v>
      </c>
      <c r="C171">
        <f t="shared" si="11"/>
        <v>1299.0381056766582</v>
      </c>
      <c r="E171" s="14">
        <f t="shared" si="12"/>
        <v>1314.3439428094919</v>
      </c>
      <c r="F171">
        <f t="shared" si="13"/>
        <v>1.4180357163083195</v>
      </c>
    </row>
    <row r="172" spans="1:14">
      <c r="A172">
        <v>5</v>
      </c>
      <c r="B172">
        <f t="shared" si="10"/>
        <v>200</v>
      </c>
      <c r="C172">
        <f t="shared" si="11"/>
        <v>1662.768775266122</v>
      </c>
      <c r="E172" s="14">
        <f t="shared" si="12"/>
        <v>1674.7537132366656</v>
      </c>
      <c r="F172">
        <f t="shared" si="13"/>
        <v>1.4510900972344636</v>
      </c>
    </row>
    <row r="173" spans="1:14">
      <c r="A173">
        <v>6</v>
      </c>
      <c r="B173">
        <f t="shared" si="10"/>
        <v>200</v>
      </c>
      <c r="C173">
        <f t="shared" si="11"/>
        <v>2020.7259421636902</v>
      </c>
      <c r="E173" s="14">
        <f t="shared" si="12"/>
        <v>2030.5992547357378</v>
      </c>
      <c r="F173">
        <f t="shared" si="13"/>
        <v>1.472143290100514</v>
      </c>
    </row>
    <row r="174" spans="1:14">
      <c r="L174" s="2" t="s">
        <v>189</v>
      </c>
    </row>
    <row r="175" spans="1:14">
      <c r="A175">
        <v>0</v>
      </c>
      <c r="G175">
        <v>0</v>
      </c>
    </row>
    <row r="176" spans="1:14">
      <c r="A176">
        <v>6</v>
      </c>
      <c r="G176">
        <v>0</v>
      </c>
      <c r="L176" s="2" t="s">
        <v>188</v>
      </c>
    </row>
    <row r="177" spans="1:15">
      <c r="L177" s="2" t="s">
        <v>251</v>
      </c>
    </row>
    <row r="178" spans="1:15">
      <c r="A178">
        <v>1</v>
      </c>
      <c r="H178">
        <v>-4</v>
      </c>
    </row>
    <row r="179" spans="1:15">
      <c r="A179">
        <v>1</v>
      </c>
      <c r="H179">
        <v>4</v>
      </c>
    </row>
    <row r="181" spans="1:15" ht="16.8">
      <c r="A181" s="2" t="s">
        <v>148</v>
      </c>
    </row>
    <row r="182" spans="1:15" ht="16.2">
      <c r="A182" s="2" t="s">
        <v>147</v>
      </c>
    </row>
    <row r="184" spans="1:15">
      <c r="A184" s="2" t="s">
        <v>155</v>
      </c>
      <c r="B184" s="2">
        <v>1</v>
      </c>
      <c r="C184" s="4" t="s">
        <v>163</v>
      </c>
      <c r="D184" s="2">
        <f>B184</f>
        <v>1</v>
      </c>
      <c r="E184" s="2">
        <v>1</v>
      </c>
      <c r="F184" s="2" t="s">
        <v>160</v>
      </c>
      <c r="G184" s="2">
        <f>B184*E184</f>
        <v>1</v>
      </c>
      <c r="H184" s="2"/>
      <c r="I184" s="2"/>
      <c r="J184" s="2"/>
      <c r="K184" s="2"/>
      <c r="L184" s="2"/>
    </row>
    <row r="185" spans="1:15">
      <c r="A185" s="2" t="s">
        <v>156</v>
      </c>
      <c r="B185" s="2">
        <v>10000</v>
      </c>
      <c r="C185" s="2" t="s">
        <v>162</v>
      </c>
      <c r="D185" s="2">
        <f>B185</f>
        <v>10000</v>
      </c>
      <c r="E185" s="2">
        <f>10^-3</f>
        <v>1E-3</v>
      </c>
      <c r="F185" s="2" t="s">
        <v>159</v>
      </c>
      <c r="G185" s="2">
        <f>B185*E185</f>
        <v>10</v>
      </c>
      <c r="H185" s="4" t="s">
        <v>164</v>
      </c>
      <c r="I185" s="2"/>
      <c r="J185" s="2"/>
      <c r="K185" s="2">
        <f>(1/(G185*G186)-(G184/G185)^2)^0.5</f>
        <v>5773.5026910302313</v>
      </c>
      <c r="L185" s="2" t="s">
        <v>165</v>
      </c>
    </row>
    <row r="186" spans="1:15">
      <c r="A186" s="2" t="s">
        <v>157</v>
      </c>
      <c r="B186" s="2">
        <v>3</v>
      </c>
      <c r="C186" s="2" t="s">
        <v>161</v>
      </c>
      <c r="D186" s="2">
        <f>B186</f>
        <v>3</v>
      </c>
      <c r="E186" s="13">
        <f>10^-9</f>
        <v>1.0000000000000001E-9</v>
      </c>
      <c r="F186" s="2" t="s">
        <v>158</v>
      </c>
      <c r="G186" s="2">
        <f>B186*E186</f>
        <v>3.0000000000000004E-9</v>
      </c>
      <c r="H186" s="2"/>
      <c r="I186" s="2"/>
      <c r="J186" s="2"/>
      <c r="K186" s="2"/>
      <c r="L186" s="2"/>
    </row>
    <row r="187" spans="1:15">
      <c r="A187" s="12" t="s">
        <v>166</v>
      </c>
    </row>
    <row r="188" spans="1:15">
      <c r="B188" t="s">
        <v>167</v>
      </c>
      <c r="C188" t="s">
        <v>168</v>
      </c>
      <c r="D188" t="s">
        <v>169</v>
      </c>
      <c r="E188" s="14" t="s">
        <v>170</v>
      </c>
      <c r="F188" s="12" t="s">
        <v>173</v>
      </c>
      <c r="G188" s="12" t="s">
        <v>171</v>
      </c>
      <c r="H188" s="12" t="s">
        <v>172</v>
      </c>
    </row>
    <row r="189" spans="1:15">
      <c r="A189">
        <v>0.1</v>
      </c>
      <c r="B189">
        <f t="shared" ref="B189:B201" si="14">-$G$184/(A189*$K$185*$G$186)^2</f>
        <v>-333333333433.33331</v>
      </c>
      <c r="C189">
        <f t="shared" ref="C189:C201" si="15">(-A189*$K$185*$G$185^2/$G$186+$G$185/(A189*$K$185*$G$186^2)-$G$184^2/(A189*$K$185*$G$186))</f>
        <v>1905255888039976.3</v>
      </c>
      <c r="D189">
        <f>(G184^2+(A189*$K$185*$G$185-1/(A189*$K$185*$G$186))^2)</f>
        <v>326700000100.98993</v>
      </c>
      <c r="E189" s="14">
        <f>((B189^2+C189^2)^0.5)/D189</f>
        <v>5831.8209874812528</v>
      </c>
      <c r="F189">
        <f t="shared" ref="F189:F201" si="16">-ATAN(C189/B189)</f>
        <v>1.5706213721695759</v>
      </c>
    </row>
    <row r="190" spans="1:15">
      <c r="A190">
        <v>0.5</v>
      </c>
      <c r="B190">
        <f t="shared" si="14"/>
        <v>-13333333337.333332</v>
      </c>
      <c r="C190">
        <f t="shared" si="15"/>
        <v>288675134551511.56</v>
      </c>
      <c r="D190">
        <f>(G185^2+(A190*$K$185*$G$185-1/(A190*$K$185*$G$186))^2)</f>
        <v>7500000103.75</v>
      </c>
      <c r="E190" s="14">
        <f>((B190^2+C190^2)^0.5)/D190</f>
        <v>38490.017448812316</v>
      </c>
      <c r="F190">
        <f t="shared" si="16"/>
        <v>1.5707501387733735</v>
      </c>
    </row>
    <row r="191" spans="1:15">
      <c r="A191">
        <v>0.8</v>
      </c>
      <c r="B191">
        <f t="shared" si="14"/>
        <v>-5208333334.895833</v>
      </c>
      <c r="C191">
        <f t="shared" si="15"/>
        <v>86602540365453.469</v>
      </c>
      <c r="D191">
        <f>(G186^2+(A191*$K$185*$G$185-1/(A191*$K$185*$G$186))^2)</f>
        <v>675000000.92250013</v>
      </c>
      <c r="E191" s="14">
        <f>((B191^2+C191^2)^0.5)/D191</f>
        <v>128300.05985735249</v>
      </c>
      <c r="F191">
        <f t="shared" si="16"/>
        <v>1.5707361861419016</v>
      </c>
      <c r="O191" s="5" t="s">
        <v>155</v>
      </c>
    </row>
    <row r="192" spans="1:15">
      <c r="A192">
        <v>0.9</v>
      </c>
      <c r="B192">
        <f t="shared" si="14"/>
        <v>-4115226338.683126</v>
      </c>
      <c r="C192">
        <f t="shared" si="15"/>
        <v>40628352270212.719</v>
      </c>
      <c r="D192">
        <f>(G187^2+(A192*$K$185*$G$185-1/(A192*$K$185*$G$186))^2)</f>
        <v>148559671.20646065</v>
      </c>
      <c r="E192" s="14">
        <f>((B192^2+C192^2)^0.5)/D192</f>
        <v>273481.70703854185</v>
      </c>
      <c r="F192">
        <f t="shared" si="16"/>
        <v>1.5706950372742869</v>
      </c>
      <c r="O192" s="5"/>
    </row>
    <row r="193" spans="1:15">
      <c r="A193">
        <v>1</v>
      </c>
      <c r="B193">
        <f t="shared" si="14"/>
        <v>-3333333334.333333</v>
      </c>
      <c r="C193">
        <f t="shared" si="15"/>
        <v>3.557237717177486E-2</v>
      </c>
      <c r="D193">
        <v>0</v>
      </c>
      <c r="E193" s="14">
        <f>(E192+E194)</f>
        <v>575903.27837360487</v>
      </c>
      <c r="F193">
        <f t="shared" si="16"/>
        <v>1.0671713148330946E-11</v>
      </c>
      <c r="O193" s="5"/>
    </row>
    <row r="194" spans="1:15">
      <c r="A194">
        <v>1.1000000000000001</v>
      </c>
      <c r="B194">
        <f t="shared" si="14"/>
        <v>-2754820937.4655647</v>
      </c>
      <c r="C194">
        <f t="shared" si="15"/>
        <v>-36740471670192.391</v>
      </c>
      <c r="D194">
        <f t="shared" ref="D194:D201" si="17">(G189^2+(A194*$K$185*$G$185-1/(A194*$K$185*$G$186))^2)</f>
        <v>121487602.92223135</v>
      </c>
      <c r="E194" s="14">
        <f t="shared" ref="E194:E201" si="18">((B194^2+C194^2)^0.5)/D194</f>
        <v>302421.57133506297</v>
      </c>
      <c r="F194">
        <f t="shared" si="16"/>
        <v>-1.5707213462405631</v>
      </c>
      <c r="N194" s="5" t="s">
        <v>157</v>
      </c>
      <c r="O194" s="5"/>
    </row>
    <row r="195" spans="1:15">
      <c r="A195">
        <v>1.2</v>
      </c>
      <c r="B195">
        <f t="shared" si="14"/>
        <v>-2314814815.5092597</v>
      </c>
      <c r="C195">
        <f t="shared" si="15"/>
        <v>-70565032890369.391</v>
      </c>
      <c r="D195">
        <f t="shared" si="17"/>
        <v>448148147.40259141</v>
      </c>
      <c r="E195" s="14">
        <f t="shared" si="18"/>
        <v>157459.1646475005</v>
      </c>
      <c r="F195">
        <f t="shared" si="16"/>
        <v>-1.570763522802326</v>
      </c>
      <c r="O195" s="5" t="s">
        <v>156</v>
      </c>
    </row>
    <row r="196" spans="1:15">
      <c r="A196">
        <v>1.5</v>
      </c>
      <c r="B196">
        <f t="shared" si="14"/>
        <v>-1481481481.9259262</v>
      </c>
      <c r="C196">
        <f t="shared" si="15"/>
        <v>-160375074750839.72</v>
      </c>
      <c r="D196">
        <f t="shared" si="17"/>
        <v>2314814813.0092564</v>
      </c>
      <c r="E196" s="14">
        <f t="shared" si="18"/>
        <v>69282.032349358851</v>
      </c>
      <c r="F196">
        <f t="shared" si="16"/>
        <v>-1.5707870891905857</v>
      </c>
      <c r="O196" s="5"/>
    </row>
    <row r="197" spans="1:15">
      <c r="A197">
        <v>2</v>
      </c>
      <c r="B197">
        <f t="shared" si="14"/>
        <v>-833333333.58333325</v>
      </c>
      <c r="C197">
        <f t="shared" si="15"/>
        <v>-288675134551511.5</v>
      </c>
      <c r="D197">
        <f t="shared" si="17"/>
        <v>7499999996.249999</v>
      </c>
      <c r="E197" s="14">
        <f t="shared" si="18"/>
        <v>38490.017959606921</v>
      </c>
      <c r="F197">
        <f t="shared" si="16"/>
        <v>-1.5707934400435495</v>
      </c>
      <c r="O197" s="5"/>
    </row>
    <row r="198" spans="1:15">
      <c r="A198">
        <v>3</v>
      </c>
      <c r="B198">
        <f t="shared" si="14"/>
        <v>-370370370.48148155</v>
      </c>
      <c r="C198">
        <f t="shared" si="15"/>
        <v>-513200239202687.06</v>
      </c>
      <c r="D198">
        <f t="shared" si="17"/>
        <v>23703703694.8148</v>
      </c>
      <c r="E198" s="14">
        <f t="shared" si="18"/>
        <v>21650.635099488001</v>
      </c>
      <c r="F198">
        <f t="shared" si="16"/>
        <v>-1.5707956051070597</v>
      </c>
      <c r="O198" s="5"/>
    </row>
    <row r="199" spans="1:15">
      <c r="A199">
        <v>4</v>
      </c>
      <c r="B199">
        <f t="shared" si="14"/>
        <v>-208333333.39583331</v>
      </c>
      <c r="C199">
        <f t="shared" si="15"/>
        <v>-721687836378778.75</v>
      </c>
      <c r="D199">
        <f t="shared" si="17"/>
        <v>46874999984.062485</v>
      </c>
      <c r="E199" s="14">
        <f t="shared" si="18"/>
        <v>15396.007181315903</v>
      </c>
      <c r="F199">
        <f t="shared" si="16"/>
        <v>-1.5707960381197619</v>
      </c>
    </row>
    <row r="200" spans="1:15">
      <c r="A200">
        <v>5</v>
      </c>
      <c r="B200">
        <f t="shared" si="14"/>
        <v>-133333333.37333333</v>
      </c>
      <c r="C200">
        <f t="shared" si="15"/>
        <v>-923760430564836.87</v>
      </c>
      <c r="D200">
        <f t="shared" si="17"/>
        <v>76799999975.039978</v>
      </c>
      <c r="E200" s="14">
        <f t="shared" si="18"/>
        <v>12028.130610222252</v>
      </c>
      <c r="F200">
        <f t="shared" si="16"/>
        <v>-1.5707961824573293</v>
      </c>
    </row>
    <row r="201" spans="1:15">
      <c r="A201">
        <v>6</v>
      </c>
      <c r="B201">
        <f t="shared" si="14"/>
        <v>-92592592.620370388</v>
      </c>
      <c r="C201">
        <f t="shared" si="15"/>
        <v>-1122625523255878</v>
      </c>
      <c r="D201">
        <f t="shared" si="17"/>
        <v>113425925889.95364</v>
      </c>
      <c r="E201" s="14">
        <f t="shared" si="18"/>
        <v>9897.4331877621898</v>
      </c>
      <c r="F201">
        <f t="shared" si="16"/>
        <v>-1.5707962443162866</v>
      </c>
    </row>
    <row r="202" spans="1:15">
      <c r="L202" s="2" t="s">
        <v>190</v>
      </c>
    </row>
    <row r="203" spans="1:15">
      <c r="A203">
        <v>0</v>
      </c>
      <c r="G203">
        <v>0</v>
      </c>
      <c r="L203" s="2" t="s">
        <v>191</v>
      </c>
    </row>
    <row r="204" spans="1:15">
      <c r="A204">
        <v>6</v>
      </c>
      <c r="G204">
        <v>0</v>
      </c>
    </row>
    <row r="205" spans="1:15">
      <c r="L205" s="2" t="s">
        <v>188</v>
      </c>
    </row>
    <row r="206" spans="1:15">
      <c r="A206">
        <v>1</v>
      </c>
      <c r="H206">
        <v>-4</v>
      </c>
      <c r="L206" s="2" t="s">
        <v>251</v>
      </c>
    </row>
    <row r="207" spans="1:15">
      <c r="A207">
        <v>1</v>
      </c>
      <c r="H207">
        <v>4</v>
      </c>
    </row>
    <row r="211" spans="1:5">
      <c r="A211" s="3" t="s">
        <v>194</v>
      </c>
    </row>
    <row r="213" spans="1:5">
      <c r="A213" s="2" t="s">
        <v>195</v>
      </c>
    </row>
    <row r="214" spans="1:5">
      <c r="A214" s="2" t="s">
        <v>196</v>
      </c>
    </row>
    <row r="216" spans="1:5">
      <c r="E216" s="2" t="s">
        <v>199</v>
      </c>
    </row>
    <row r="218" spans="1:5">
      <c r="E218" s="2" t="s">
        <v>201</v>
      </c>
    </row>
    <row r="219" spans="1:5" ht="16.2">
      <c r="E219" s="2" t="s">
        <v>203</v>
      </c>
    </row>
    <row r="220" spans="1:5" ht="16.2">
      <c r="A220" s="15" t="s">
        <v>197</v>
      </c>
      <c r="D220" s="5" t="s">
        <v>198</v>
      </c>
      <c r="E220" s="2" t="s">
        <v>200</v>
      </c>
    </row>
    <row r="222" spans="1:5">
      <c r="E222" s="2" t="s">
        <v>202</v>
      </c>
    </row>
    <row r="223" spans="1:5" ht="16.2">
      <c r="E223" s="2" t="s">
        <v>252</v>
      </c>
    </row>
    <row r="224" spans="1:5" ht="16.2">
      <c r="E224" s="2" t="s">
        <v>204</v>
      </c>
    </row>
    <row r="226" spans="1:12">
      <c r="B226" t="s">
        <v>208</v>
      </c>
      <c r="C226" t="s">
        <v>205</v>
      </c>
      <c r="D226" s="12" t="s">
        <v>207</v>
      </c>
      <c r="E226"/>
      <c r="F226" t="s">
        <v>206</v>
      </c>
      <c r="G226" s="12" t="s">
        <v>207</v>
      </c>
    </row>
    <row r="227" spans="1:12">
      <c r="A227">
        <v>1</v>
      </c>
      <c r="B227">
        <f>B228/2</f>
        <v>0.125</v>
      </c>
      <c r="C227">
        <f t="shared" ref="C227:C234" si="19">1/(1+B227^2)^0.5</f>
        <v>0.99227787671366774</v>
      </c>
      <c r="D227">
        <f t="shared" ref="D227:D234" si="20">-ATAN(B227)</f>
        <v>-0.12435499454676144</v>
      </c>
      <c r="E227"/>
      <c r="F227">
        <f t="shared" ref="F227:F234" si="21">1/(1+1/B227^2)^0.5</f>
        <v>0.12403473458920847</v>
      </c>
      <c r="G227">
        <f t="shared" ref="G227:G234" si="22">ATAN(1/B227)</f>
        <v>1.4464413322481351</v>
      </c>
      <c r="J227">
        <f>B227</f>
        <v>0.125</v>
      </c>
      <c r="L227" s="2" t="s">
        <v>209</v>
      </c>
    </row>
    <row r="228" spans="1:12">
      <c r="A228">
        <v>2</v>
      </c>
      <c r="B228">
        <f>B229/2</f>
        <v>0.25</v>
      </c>
      <c r="C228">
        <f t="shared" si="19"/>
        <v>0.97014250014533188</v>
      </c>
      <c r="D228">
        <f t="shared" si="20"/>
        <v>-0.24497866312686414</v>
      </c>
      <c r="E228"/>
      <c r="F228">
        <f t="shared" si="21"/>
        <v>0.24253562503633297</v>
      </c>
      <c r="G228">
        <f t="shared" si="22"/>
        <v>1.3258176636680326</v>
      </c>
      <c r="J228">
        <f>B228</f>
        <v>0.25</v>
      </c>
      <c r="L228" s="2" t="s">
        <v>210</v>
      </c>
    </row>
    <row r="229" spans="1:12">
      <c r="A229">
        <v>3</v>
      </c>
      <c r="B229">
        <f>B230/2</f>
        <v>0.5</v>
      </c>
      <c r="C229">
        <f t="shared" si="19"/>
        <v>0.89442719099991586</v>
      </c>
      <c r="D229">
        <f t="shared" si="20"/>
        <v>-0.46364760900080609</v>
      </c>
      <c r="E229"/>
      <c r="F229">
        <f t="shared" si="21"/>
        <v>0.44721359549995793</v>
      </c>
      <c r="G229">
        <f t="shared" si="22"/>
        <v>1.1071487177940904</v>
      </c>
      <c r="J229">
        <f>B229</f>
        <v>0.5</v>
      </c>
      <c r="L229" s="2" t="s">
        <v>211</v>
      </c>
    </row>
    <row r="230" spans="1:12">
      <c r="A230">
        <v>4</v>
      </c>
      <c r="B230">
        <v>1</v>
      </c>
      <c r="C230">
        <f t="shared" si="19"/>
        <v>0.70710678118654746</v>
      </c>
      <c r="D230">
        <f t="shared" si="20"/>
        <v>-0.78539816339744828</v>
      </c>
      <c r="E230"/>
      <c r="F230">
        <f t="shared" si="21"/>
        <v>0.70710678118654746</v>
      </c>
      <c r="G230">
        <f t="shared" si="22"/>
        <v>0.78539816339744828</v>
      </c>
      <c r="I230">
        <v>1</v>
      </c>
      <c r="J230">
        <v>1</v>
      </c>
      <c r="L230" s="2"/>
    </row>
    <row r="231" spans="1:12">
      <c r="A231">
        <v>5</v>
      </c>
      <c r="B231">
        <f>B230*2</f>
        <v>2</v>
      </c>
      <c r="C231">
        <f t="shared" si="19"/>
        <v>0.44721359549995793</v>
      </c>
      <c r="D231">
        <f t="shared" si="20"/>
        <v>-1.1071487177940904</v>
      </c>
      <c r="E231"/>
      <c r="F231">
        <f t="shared" si="21"/>
        <v>0.89442719099991586</v>
      </c>
      <c r="G231">
        <f t="shared" si="22"/>
        <v>0.46364760900080609</v>
      </c>
      <c r="I231">
        <f>1/B231</f>
        <v>0.5</v>
      </c>
      <c r="L231" s="2" t="s">
        <v>212</v>
      </c>
    </row>
    <row r="232" spans="1:12">
      <c r="A232">
        <v>6</v>
      </c>
      <c r="B232">
        <f>B231*2</f>
        <v>4</v>
      </c>
      <c r="C232">
        <f t="shared" si="19"/>
        <v>0.24253562503633297</v>
      </c>
      <c r="D232">
        <f t="shared" si="20"/>
        <v>-1.3258176636680326</v>
      </c>
      <c r="E232"/>
      <c r="F232">
        <f t="shared" si="21"/>
        <v>0.97014250014533188</v>
      </c>
      <c r="G232">
        <f t="shared" si="22"/>
        <v>0.24497866312686414</v>
      </c>
      <c r="I232">
        <f>1/B232</f>
        <v>0.25</v>
      </c>
      <c r="L232" s="2" t="s">
        <v>213</v>
      </c>
    </row>
    <row r="233" spans="1:12">
      <c r="A233">
        <v>7</v>
      </c>
      <c r="B233">
        <f>B232*2</f>
        <v>8</v>
      </c>
      <c r="C233">
        <f t="shared" si="19"/>
        <v>0.12403473458920847</v>
      </c>
      <c r="D233">
        <f t="shared" si="20"/>
        <v>-1.4464413322481351</v>
      </c>
      <c r="E233"/>
      <c r="F233">
        <f t="shared" si="21"/>
        <v>0.99227787671366774</v>
      </c>
      <c r="G233">
        <f t="shared" si="22"/>
        <v>0.12435499454676144</v>
      </c>
      <c r="I233">
        <f>1/B233</f>
        <v>0.125</v>
      </c>
      <c r="L233" s="2"/>
    </row>
    <row r="234" spans="1:12" ht="16.2">
      <c r="A234">
        <v>8</v>
      </c>
      <c r="B234">
        <f>B233*2</f>
        <v>16</v>
      </c>
      <c r="C234">
        <f t="shared" si="19"/>
        <v>6.2378286155180533E-2</v>
      </c>
      <c r="D234">
        <f t="shared" si="20"/>
        <v>-1.5083775167989393</v>
      </c>
      <c r="E234"/>
      <c r="F234">
        <f t="shared" si="21"/>
        <v>0.99805257848288853</v>
      </c>
      <c r="G234">
        <f t="shared" si="22"/>
        <v>6.241880999595735E-2</v>
      </c>
      <c r="I234">
        <f>1/B234</f>
        <v>6.25E-2</v>
      </c>
      <c r="L234" s="2" t="s">
        <v>214</v>
      </c>
    </row>
    <row r="235" spans="1:12">
      <c r="L235" s="2"/>
    </row>
    <row r="236" spans="1:12">
      <c r="A236">
        <v>4</v>
      </c>
      <c r="H236">
        <v>0.1</v>
      </c>
      <c r="L236" s="2" t="s">
        <v>215</v>
      </c>
    </row>
    <row r="237" spans="1:12">
      <c r="A237">
        <v>4</v>
      </c>
      <c r="H237">
        <v>4</v>
      </c>
      <c r="L237" s="2" t="s">
        <v>216</v>
      </c>
    </row>
    <row r="239" spans="1:12">
      <c r="A239">
        <v>0</v>
      </c>
      <c r="H239">
        <v>0</v>
      </c>
    </row>
    <row r="240" spans="1:12">
      <c r="A240">
        <v>10</v>
      </c>
      <c r="H240">
        <v>0</v>
      </c>
      <c r="L240" s="2" t="s">
        <v>188</v>
      </c>
    </row>
    <row r="241" spans="1:12">
      <c r="L241" s="2" t="s">
        <v>251</v>
      </c>
    </row>
    <row r="242" spans="1:12">
      <c r="A242">
        <v>0</v>
      </c>
      <c r="I242">
        <v>1</v>
      </c>
    </row>
    <row r="243" spans="1:12">
      <c r="A243">
        <v>4</v>
      </c>
      <c r="I243">
        <v>1</v>
      </c>
    </row>
    <row r="245" spans="1:12">
      <c r="A245">
        <v>4</v>
      </c>
      <c r="J245">
        <v>1</v>
      </c>
    </row>
    <row r="246" spans="1:12">
      <c r="A246">
        <v>8</v>
      </c>
      <c r="J246">
        <v>1</v>
      </c>
    </row>
    <row r="248" spans="1:12">
      <c r="A248" s="2" t="s">
        <v>217</v>
      </c>
    </row>
    <row r="249" spans="1:12" ht="16.2">
      <c r="A249" s="2" t="s">
        <v>218</v>
      </c>
    </row>
    <row r="250" spans="1:12">
      <c r="A250" s="2" t="s">
        <v>219</v>
      </c>
    </row>
    <row r="252" spans="1:12">
      <c r="A252" s="2" t="s">
        <v>407</v>
      </c>
    </row>
    <row r="255" spans="1:12">
      <c r="A255" s="3" t="s">
        <v>220</v>
      </c>
    </row>
    <row r="257" spans="1:11">
      <c r="A257" s="2" t="s">
        <v>221</v>
      </c>
    </row>
    <row r="259" spans="1:11">
      <c r="A259" s="2" t="s">
        <v>222</v>
      </c>
      <c r="B259" s="2"/>
      <c r="C259" s="2"/>
      <c r="D259" s="2"/>
    </row>
    <row r="260" spans="1:11">
      <c r="A260" s="2"/>
      <c r="B260" s="2"/>
      <c r="C260" s="2"/>
      <c r="D260" s="2"/>
    </row>
    <row r="261" spans="1:11">
      <c r="A261" s="2" t="s">
        <v>225</v>
      </c>
      <c r="B261" s="2"/>
      <c r="C261" s="2"/>
      <c r="D261" s="2"/>
    </row>
    <row r="262" spans="1:11">
      <c r="A262" s="2"/>
      <c r="B262" s="2"/>
      <c r="C262" s="5"/>
      <c r="D262" s="2"/>
      <c r="I262" s="5" t="s">
        <v>155</v>
      </c>
      <c r="K262" s="2" t="s">
        <v>229</v>
      </c>
    </row>
    <row r="263" spans="1:11">
      <c r="A263" s="2" t="s">
        <v>223</v>
      </c>
      <c r="B263" s="2"/>
      <c r="C263" s="5"/>
      <c r="D263" s="2"/>
      <c r="I263" s="5"/>
      <c r="K263" s="2" t="s">
        <v>230</v>
      </c>
    </row>
    <row r="264" spans="1:11">
      <c r="A264" s="2"/>
      <c r="B264" s="2"/>
      <c r="C264" s="5"/>
      <c r="D264" s="2"/>
      <c r="I264" s="5"/>
      <c r="K264" s="2" t="s">
        <v>231</v>
      </c>
    </row>
    <row r="265" spans="1:11">
      <c r="A265" s="2" t="s">
        <v>224</v>
      </c>
      <c r="B265" s="2"/>
      <c r="C265" s="5"/>
      <c r="D265" s="2"/>
      <c r="I265" s="5"/>
      <c r="K265" s="2" t="s">
        <v>232</v>
      </c>
    </row>
    <row r="266" spans="1:11">
      <c r="A266" s="2"/>
      <c r="B266" s="2"/>
      <c r="C266" s="5"/>
      <c r="D266" s="2"/>
      <c r="I266" s="5" t="s">
        <v>156</v>
      </c>
      <c r="K266" s="2" t="s">
        <v>233</v>
      </c>
    </row>
    <row r="267" spans="1:11" ht="16.2">
      <c r="A267" s="2" t="s">
        <v>226</v>
      </c>
      <c r="B267" s="2"/>
      <c r="C267" s="5"/>
      <c r="D267" s="2"/>
      <c r="I267" s="5"/>
      <c r="K267" s="2" t="s">
        <v>234</v>
      </c>
    </row>
    <row r="268" spans="1:11">
      <c r="A268" s="2"/>
      <c r="B268" s="2"/>
      <c r="C268" s="5"/>
      <c r="D268" s="2"/>
      <c r="I268" s="5"/>
      <c r="J268" s="2" t="s">
        <v>198</v>
      </c>
    </row>
    <row r="269" spans="1:11">
      <c r="A269" s="2" t="s">
        <v>227</v>
      </c>
      <c r="B269" s="2"/>
      <c r="C269" s="5"/>
      <c r="D269" s="2"/>
      <c r="I269" s="5"/>
      <c r="K269" s="2" t="s">
        <v>254</v>
      </c>
    </row>
    <row r="270" spans="1:11">
      <c r="A270" s="2"/>
      <c r="B270" s="2"/>
      <c r="C270" s="5"/>
      <c r="D270" s="2"/>
      <c r="I270" s="5" t="s">
        <v>157</v>
      </c>
    </row>
    <row r="271" spans="1:11" ht="16.8">
      <c r="A271" s="2" t="s">
        <v>228</v>
      </c>
      <c r="B271" s="2"/>
      <c r="C271" s="2"/>
      <c r="D271" s="2"/>
    </row>
    <row r="274" spans="1:11">
      <c r="A274" s="2" t="s">
        <v>235</v>
      </c>
    </row>
    <row r="275" spans="1:11" ht="16.2">
      <c r="A275" s="16" t="s">
        <v>236</v>
      </c>
      <c r="I275" s="8" t="s">
        <v>155</v>
      </c>
    </row>
    <row r="276" spans="1:11">
      <c r="A276" s="2"/>
    </row>
    <row r="277" spans="1:11" ht="16.2">
      <c r="A277" s="2" t="s">
        <v>238</v>
      </c>
      <c r="K277" s="2" t="s">
        <v>240</v>
      </c>
    </row>
    <row r="278" spans="1:11">
      <c r="A278" s="2"/>
      <c r="I278" s="5"/>
      <c r="K278" s="2" t="s">
        <v>241</v>
      </c>
    </row>
    <row r="279" spans="1:11" ht="16.2">
      <c r="A279" s="2" t="s">
        <v>239</v>
      </c>
      <c r="I279" s="5"/>
      <c r="K279" s="2" t="s">
        <v>242</v>
      </c>
    </row>
    <row r="280" spans="1:11">
      <c r="I280" s="5"/>
    </row>
    <row r="281" spans="1:11" ht="16.2">
      <c r="A281" s="2" t="s">
        <v>237</v>
      </c>
      <c r="H281" s="5" t="s">
        <v>157</v>
      </c>
      <c r="I281" s="5" t="s">
        <v>156</v>
      </c>
      <c r="J281" s="2" t="s">
        <v>198</v>
      </c>
      <c r="K281" s="2" t="s">
        <v>255</v>
      </c>
    </row>
    <row r="282" spans="1:11">
      <c r="I282" s="5"/>
    </row>
    <row r="283" spans="1:11">
      <c r="A283" s="2" t="s">
        <v>244</v>
      </c>
      <c r="I283" s="5"/>
    </row>
    <row r="284" spans="1:11">
      <c r="A284" s="2" t="s">
        <v>245</v>
      </c>
      <c r="I284" s="5"/>
    </row>
    <row r="287" spans="1:11">
      <c r="A287" s="3" t="s">
        <v>243</v>
      </c>
    </row>
    <row r="289" spans="1:10">
      <c r="A289" s="2" t="s">
        <v>246</v>
      </c>
    </row>
    <row r="290" spans="1:10">
      <c r="A290" s="2" t="s">
        <v>552</v>
      </c>
    </row>
    <row r="291" spans="1:10">
      <c r="A291" s="2" t="s">
        <v>553</v>
      </c>
    </row>
    <row r="292" spans="1:10">
      <c r="A292" s="2"/>
    </row>
    <row r="294" spans="1:10">
      <c r="A294" s="3" t="s">
        <v>478</v>
      </c>
    </row>
    <row r="296" spans="1:10">
      <c r="A296" s="21" t="s">
        <v>5</v>
      </c>
      <c r="B296" s="2" t="s">
        <v>474</v>
      </c>
      <c r="D296" s="22" t="s">
        <v>6</v>
      </c>
      <c r="E296" s="2" t="s">
        <v>475</v>
      </c>
      <c r="I296" s="21" t="s">
        <v>451</v>
      </c>
      <c r="J296" s="2" t="s">
        <v>452</v>
      </c>
    </row>
    <row r="297" spans="1:10">
      <c r="E297"/>
    </row>
    <row r="298" spans="1:10">
      <c r="E298"/>
    </row>
    <row r="299" spans="1:10">
      <c r="E299"/>
    </row>
    <row r="300" spans="1:10">
      <c r="E300"/>
    </row>
    <row r="301" spans="1:10">
      <c r="E301"/>
    </row>
    <row r="302" spans="1:10">
      <c r="E302"/>
    </row>
    <row r="303" spans="1:10">
      <c r="E303"/>
    </row>
    <row r="304" spans="1:10">
      <c r="E304"/>
    </row>
    <row r="305" spans="1:5">
      <c r="E305"/>
    </row>
    <row r="306" spans="1:5">
      <c r="E306"/>
    </row>
    <row r="307" spans="1:5">
      <c r="E307"/>
    </row>
    <row r="308" spans="1:5">
      <c r="E308"/>
    </row>
    <row r="309" spans="1:5">
      <c r="E309"/>
    </row>
    <row r="310" spans="1:5">
      <c r="E310"/>
    </row>
    <row r="311" spans="1:5">
      <c r="E311"/>
    </row>
    <row r="312" spans="1:5">
      <c r="E312"/>
    </row>
    <row r="313" spans="1:5">
      <c r="E313"/>
    </row>
    <row r="314" spans="1:5">
      <c r="E314"/>
    </row>
    <row r="315" spans="1:5">
      <c r="A315" s="21" t="s">
        <v>7</v>
      </c>
      <c r="B315" s="2" t="s">
        <v>453</v>
      </c>
      <c r="E315"/>
    </row>
    <row r="316" spans="1:5">
      <c r="B316" s="2"/>
      <c r="E316"/>
    </row>
    <row r="317" spans="1:5">
      <c r="A317" s="22" t="s">
        <v>8</v>
      </c>
      <c r="B317" s="2" t="s">
        <v>454</v>
      </c>
      <c r="E317"/>
    </row>
    <row r="318" spans="1:5">
      <c r="E318"/>
    </row>
    <row r="319" spans="1:5">
      <c r="E319"/>
    </row>
    <row r="320" spans="1:5">
      <c r="E320"/>
    </row>
    <row r="321" spans="1:5">
      <c r="A321" s="3" t="s">
        <v>476</v>
      </c>
      <c r="E321"/>
    </row>
    <row r="322" spans="1:5">
      <c r="E322"/>
    </row>
    <row r="323" spans="1:5">
      <c r="A323" s="21" t="s">
        <v>463</v>
      </c>
      <c r="B323" s="2" t="s">
        <v>477</v>
      </c>
      <c r="E323"/>
    </row>
    <row r="324" spans="1:5">
      <c r="A324" s="22" t="s">
        <v>3</v>
      </c>
      <c r="B324" s="2" t="s">
        <v>449</v>
      </c>
      <c r="E324"/>
    </row>
    <row r="325" spans="1:5">
      <c r="A325" s="21" t="s">
        <v>4</v>
      </c>
      <c r="B325" s="2" t="s">
        <v>450</v>
      </c>
      <c r="E325"/>
    </row>
    <row r="326" spans="1:5">
      <c r="A326" s="22" t="s">
        <v>23</v>
      </c>
      <c r="B326" s="2" t="s">
        <v>469</v>
      </c>
      <c r="E326"/>
    </row>
    <row r="327" spans="1:5">
      <c r="E327"/>
    </row>
    <row r="353" spans="2:6">
      <c r="C353" t="s">
        <v>119</v>
      </c>
      <c r="D353">
        <v>0.8</v>
      </c>
      <c r="E353">
        <v>1</v>
      </c>
      <c r="F353">
        <v>0.9</v>
      </c>
    </row>
    <row r="354" spans="2:6">
      <c r="B354">
        <v>-105</v>
      </c>
      <c r="C354">
        <f t="shared" ref="C354:C381" si="23">B354*PI()/180</f>
        <v>-1.8325957145940461</v>
      </c>
      <c r="D354">
        <f t="shared" ref="D354:D381" si="24">$D$353*COS(C354)</f>
        <v>-0.2070552360820167</v>
      </c>
      <c r="E354">
        <f t="shared" ref="E354:E381" si="25">$E$353*SIN(C354)</f>
        <v>-0.96592582628906831</v>
      </c>
      <c r="F354">
        <f t="shared" ref="F354:F381" si="26">-$F$353*COS(C354)</f>
        <v>0.23293714059226878</v>
      </c>
    </row>
    <row r="355" spans="2:6">
      <c r="B355">
        <f t="shared" ref="B355:B381" si="27">B354+15</f>
        <v>-90</v>
      </c>
      <c r="C355">
        <f t="shared" si="23"/>
        <v>-1.5707963267948966</v>
      </c>
      <c r="D355">
        <f t="shared" si="24"/>
        <v>4.90059381963448E-17</v>
      </c>
      <c r="E355">
        <f t="shared" si="25"/>
        <v>-1</v>
      </c>
      <c r="F355">
        <f t="shared" si="26"/>
        <v>-5.51316804708879E-17</v>
      </c>
    </row>
    <row r="356" spans="2:6">
      <c r="B356">
        <f t="shared" si="27"/>
        <v>-75</v>
      </c>
      <c r="C356">
        <f t="shared" si="23"/>
        <v>-1.3089969389957472</v>
      </c>
      <c r="D356">
        <f t="shared" si="24"/>
        <v>0.20705523608201659</v>
      </c>
      <c r="E356">
        <f t="shared" si="25"/>
        <v>-0.96592582628906831</v>
      </c>
      <c r="F356">
        <f t="shared" si="26"/>
        <v>-0.23293714059226867</v>
      </c>
    </row>
    <row r="357" spans="2:6">
      <c r="B357">
        <f t="shared" si="27"/>
        <v>-60</v>
      </c>
      <c r="C357">
        <f t="shared" si="23"/>
        <v>-1.0471975511965976</v>
      </c>
      <c r="D357">
        <f t="shared" si="24"/>
        <v>0.40000000000000013</v>
      </c>
      <c r="E357">
        <f t="shared" si="25"/>
        <v>-0.8660254037844386</v>
      </c>
      <c r="F357">
        <f t="shared" si="26"/>
        <v>-0.45000000000000012</v>
      </c>
    </row>
    <row r="358" spans="2:6">
      <c r="B358">
        <f t="shared" si="27"/>
        <v>-45</v>
      </c>
      <c r="C358">
        <f t="shared" si="23"/>
        <v>-0.78539816339744828</v>
      </c>
      <c r="D358">
        <f t="shared" si="24"/>
        <v>0.56568542494923812</v>
      </c>
      <c r="E358">
        <f t="shared" si="25"/>
        <v>-0.70710678118654746</v>
      </c>
      <c r="F358">
        <f t="shared" si="26"/>
        <v>-0.63639610306789285</v>
      </c>
    </row>
    <row r="359" spans="2:6">
      <c r="B359">
        <f t="shared" si="27"/>
        <v>-30</v>
      </c>
      <c r="C359">
        <f t="shared" si="23"/>
        <v>-0.52359877559829882</v>
      </c>
      <c r="D359">
        <f t="shared" si="24"/>
        <v>0.69282032302755103</v>
      </c>
      <c r="E359">
        <f t="shared" si="25"/>
        <v>-0.49999999999999994</v>
      </c>
      <c r="F359">
        <f t="shared" si="26"/>
        <v>-0.77942286340599487</v>
      </c>
    </row>
    <row r="360" spans="2:6">
      <c r="B360">
        <f t="shared" si="27"/>
        <v>-15</v>
      </c>
      <c r="C360">
        <f t="shared" si="23"/>
        <v>-0.26179938779914941</v>
      </c>
      <c r="D360">
        <f t="shared" si="24"/>
        <v>0.77274066103125472</v>
      </c>
      <c r="E360">
        <f t="shared" si="25"/>
        <v>-0.25881904510252074</v>
      </c>
      <c r="F360">
        <f t="shared" si="26"/>
        <v>-0.86933324366016151</v>
      </c>
    </row>
    <row r="361" spans="2:6">
      <c r="B361">
        <f t="shared" si="27"/>
        <v>0</v>
      </c>
      <c r="C361">
        <f t="shared" si="23"/>
        <v>0</v>
      </c>
      <c r="D361">
        <f t="shared" si="24"/>
        <v>0.8</v>
      </c>
      <c r="E361">
        <f t="shared" si="25"/>
        <v>0</v>
      </c>
      <c r="F361">
        <f t="shared" si="26"/>
        <v>-0.9</v>
      </c>
    </row>
    <row r="362" spans="2:6">
      <c r="B362">
        <f t="shared" si="27"/>
        <v>15</v>
      </c>
      <c r="C362">
        <f t="shared" si="23"/>
        <v>0.26179938779914941</v>
      </c>
      <c r="D362">
        <f t="shared" si="24"/>
        <v>0.77274066103125472</v>
      </c>
      <c r="E362">
        <f t="shared" si="25"/>
        <v>0.25881904510252074</v>
      </c>
      <c r="F362">
        <f t="shared" si="26"/>
        <v>-0.86933324366016151</v>
      </c>
    </row>
    <row r="363" spans="2:6">
      <c r="B363">
        <f t="shared" si="27"/>
        <v>30</v>
      </c>
      <c r="C363">
        <f t="shared" si="23"/>
        <v>0.52359877559829882</v>
      </c>
      <c r="D363">
        <f t="shared" si="24"/>
        <v>0.69282032302755103</v>
      </c>
      <c r="E363">
        <f t="shared" si="25"/>
        <v>0.49999999999999994</v>
      </c>
      <c r="F363">
        <f t="shared" si="26"/>
        <v>-0.77942286340599487</v>
      </c>
    </row>
    <row r="364" spans="2:6">
      <c r="B364">
        <f t="shared" si="27"/>
        <v>45</v>
      </c>
      <c r="C364">
        <f t="shared" si="23"/>
        <v>0.78539816339744828</v>
      </c>
      <c r="D364">
        <f t="shared" si="24"/>
        <v>0.56568542494923812</v>
      </c>
      <c r="E364">
        <f t="shared" si="25"/>
        <v>0.70710678118654746</v>
      </c>
      <c r="F364">
        <f t="shared" si="26"/>
        <v>-0.63639610306789285</v>
      </c>
    </row>
    <row r="365" spans="2:6">
      <c r="B365">
        <f t="shared" si="27"/>
        <v>60</v>
      </c>
      <c r="C365">
        <f t="shared" si="23"/>
        <v>1.0471975511965976</v>
      </c>
      <c r="D365">
        <f t="shared" si="24"/>
        <v>0.40000000000000013</v>
      </c>
      <c r="E365">
        <f t="shared" si="25"/>
        <v>0.8660254037844386</v>
      </c>
      <c r="F365">
        <f t="shared" si="26"/>
        <v>-0.45000000000000012</v>
      </c>
    </row>
    <row r="366" spans="2:6">
      <c r="B366">
        <f t="shared" si="27"/>
        <v>75</v>
      </c>
      <c r="C366">
        <f t="shared" si="23"/>
        <v>1.3089969389957472</v>
      </c>
      <c r="D366">
        <f t="shared" si="24"/>
        <v>0.20705523608201659</v>
      </c>
      <c r="E366">
        <f t="shared" si="25"/>
        <v>0.96592582628906831</v>
      </c>
      <c r="F366">
        <f t="shared" si="26"/>
        <v>-0.23293714059226867</v>
      </c>
    </row>
    <row r="367" spans="2:6">
      <c r="B367">
        <f t="shared" si="27"/>
        <v>90</v>
      </c>
      <c r="C367">
        <f t="shared" si="23"/>
        <v>1.5707963267948966</v>
      </c>
      <c r="D367">
        <f t="shared" si="24"/>
        <v>4.90059381963448E-17</v>
      </c>
      <c r="E367">
        <f t="shared" si="25"/>
        <v>1</v>
      </c>
      <c r="F367">
        <f t="shared" si="26"/>
        <v>-5.51316804708879E-17</v>
      </c>
    </row>
    <row r="368" spans="2:6">
      <c r="B368">
        <f t="shared" si="27"/>
        <v>105</v>
      </c>
      <c r="C368">
        <f t="shared" si="23"/>
        <v>1.8325957145940461</v>
      </c>
      <c r="D368">
        <f t="shared" si="24"/>
        <v>-0.2070552360820167</v>
      </c>
      <c r="E368">
        <f t="shared" si="25"/>
        <v>0.96592582628906831</v>
      </c>
      <c r="F368">
        <f t="shared" si="26"/>
        <v>0.23293714059226878</v>
      </c>
    </row>
    <row r="369" spans="2:6">
      <c r="B369">
        <f t="shared" si="27"/>
        <v>120</v>
      </c>
      <c r="C369">
        <f t="shared" si="23"/>
        <v>2.0943951023931953</v>
      </c>
      <c r="D369">
        <f t="shared" si="24"/>
        <v>-0.39999999999999986</v>
      </c>
      <c r="E369">
        <f t="shared" si="25"/>
        <v>0.86602540378443871</v>
      </c>
      <c r="F369">
        <f t="shared" si="26"/>
        <v>0.44999999999999979</v>
      </c>
    </row>
    <row r="370" spans="2:6">
      <c r="B370">
        <f t="shared" si="27"/>
        <v>135</v>
      </c>
      <c r="C370">
        <f t="shared" si="23"/>
        <v>2.3561944901923448</v>
      </c>
      <c r="D370">
        <f t="shared" si="24"/>
        <v>-0.56568542494923801</v>
      </c>
      <c r="E370">
        <f t="shared" si="25"/>
        <v>0.70710678118654757</v>
      </c>
      <c r="F370">
        <f t="shared" si="26"/>
        <v>0.63639610306789274</v>
      </c>
    </row>
    <row r="371" spans="2:6">
      <c r="B371">
        <f t="shared" si="27"/>
        <v>150</v>
      </c>
      <c r="C371">
        <f t="shared" si="23"/>
        <v>2.6179938779914944</v>
      </c>
      <c r="D371">
        <f t="shared" si="24"/>
        <v>-0.69282032302755103</v>
      </c>
      <c r="E371">
        <f t="shared" si="25"/>
        <v>0.49999999999999994</v>
      </c>
      <c r="F371">
        <f t="shared" si="26"/>
        <v>0.77942286340599487</v>
      </c>
    </row>
    <row r="372" spans="2:6">
      <c r="B372">
        <f t="shared" si="27"/>
        <v>165</v>
      </c>
      <c r="C372">
        <f t="shared" si="23"/>
        <v>2.8797932657906435</v>
      </c>
      <c r="D372">
        <f t="shared" si="24"/>
        <v>-0.77274066103125461</v>
      </c>
      <c r="E372">
        <f t="shared" si="25"/>
        <v>0.25881904510252102</v>
      </c>
      <c r="F372">
        <f t="shared" si="26"/>
        <v>0.8693332436601614</v>
      </c>
    </row>
    <row r="373" spans="2:6">
      <c r="B373">
        <f t="shared" si="27"/>
        <v>180</v>
      </c>
      <c r="C373">
        <f t="shared" si="23"/>
        <v>3.1415926535897931</v>
      </c>
      <c r="D373">
        <f t="shared" si="24"/>
        <v>-0.8</v>
      </c>
      <c r="E373">
        <f t="shared" si="25"/>
        <v>1.22514845490862E-16</v>
      </c>
      <c r="F373">
        <f t="shared" si="26"/>
        <v>0.9</v>
      </c>
    </row>
    <row r="374" spans="2:6">
      <c r="B374">
        <f t="shared" si="27"/>
        <v>195</v>
      </c>
      <c r="C374">
        <f t="shared" si="23"/>
        <v>3.4033920413889422</v>
      </c>
      <c r="D374">
        <f t="shared" si="24"/>
        <v>-0.77274066103125483</v>
      </c>
      <c r="E374">
        <f t="shared" si="25"/>
        <v>-0.25881904510252035</v>
      </c>
      <c r="F374">
        <f t="shared" si="26"/>
        <v>0.86933324366016163</v>
      </c>
    </row>
    <row r="375" spans="2:6">
      <c r="B375">
        <f t="shared" si="27"/>
        <v>210</v>
      </c>
      <c r="C375">
        <f t="shared" si="23"/>
        <v>3.6651914291880923</v>
      </c>
      <c r="D375">
        <f t="shared" si="24"/>
        <v>-0.69282032302755092</v>
      </c>
      <c r="E375">
        <f t="shared" si="25"/>
        <v>-0.50000000000000011</v>
      </c>
      <c r="F375">
        <f t="shared" si="26"/>
        <v>0.77942286340599476</v>
      </c>
    </row>
    <row r="376" spans="2:6">
      <c r="B376">
        <f t="shared" si="27"/>
        <v>225</v>
      </c>
      <c r="C376">
        <f t="shared" si="23"/>
        <v>3.9269908169872414</v>
      </c>
      <c r="D376">
        <f t="shared" si="24"/>
        <v>-0.56568542494923812</v>
      </c>
      <c r="E376">
        <f t="shared" si="25"/>
        <v>-0.70710678118654746</v>
      </c>
      <c r="F376">
        <f t="shared" si="26"/>
        <v>0.63639610306789296</v>
      </c>
    </row>
    <row r="377" spans="2:6">
      <c r="B377">
        <f t="shared" si="27"/>
        <v>240</v>
      </c>
      <c r="C377">
        <f t="shared" si="23"/>
        <v>4.1887902047863905</v>
      </c>
      <c r="D377">
        <f t="shared" si="24"/>
        <v>-0.40000000000000036</v>
      </c>
      <c r="E377">
        <f t="shared" si="25"/>
        <v>-0.86602540378443837</v>
      </c>
      <c r="F377">
        <f t="shared" si="26"/>
        <v>0.4500000000000004</v>
      </c>
    </row>
    <row r="378" spans="2:6">
      <c r="B378">
        <f t="shared" si="27"/>
        <v>255</v>
      </c>
      <c r="C378">
        <f t="shared" si="23"/>
        <v>4.4505895925855405</v>
      </c>
      <c r="D378">
        <f t="shared" si="24"/>
        <v>-0.20705523608201651</v>
      </c>
      <c r="E378">
        <f t="shared" si="25"/>
        <v>-0.96592582628906831</v>
      </c>
      <c r="F378">
        <f t="shared" si="26"/>
        <v>0.23293714059226858</v>
      </c>
    </row>
    <row r="379" spans="2:6">
      <c r="B379">
        <f t="shared" si="27"/>
        <v>270</v>
      </c>
      <c r="C379">
        <f t="shared" si="23"/>
        <v>4.7123889803846897</v>
      </c>
      <c r="D379">
        <f t="shared" si="24"/>
        <v>-1.470178145890344E-16</v>
      </c>
      <c r="E379">
        <f t="shared" si="25"/>
        <v>-1</v>
      </c>
      <c r="F379">
        <f t="shared" si="26"/>
        <v>1.653950414126637E-16</v>
      </c>
    </row>
    <row r="380" spans="2:6">
      <c r="B380">
        <f t="shared" si="27"/>
        <v>285</v>
      </c>
      <c r="C380">
        <f t="shared" si="23"/>
        <v>4.9741883681838397</v>
      </c>
      <c r="D380">
        <f t="shared" si="24"/>
        <v>0.20705523608201692</v>
      </c>
      <c r="E380">
        <f t="shared" si="25"/>
        <v>-0.9659258262890682</v>
      </c>
      <c r="F380">
        <f t="shared" si="26"/>
        <v>-0.23293714059226903</v>
      </c>
    </row>
    <row r="381" spans="2:6">
      <c r="B381">
        <f t="shared" si="27"/>
        <v>300</v>
      </c>
      <c r="C381">
        <f t="shared" si="23"/>
        <v>5.2359877559829888</v>
      </c>
      <c r="D381">
        <f t="shared" si="24"/>
        <v>0.40000000000000013</v>
      </c>
      <c r="E381">
        <f t="shared" si="25"/>
        <v>-0.8660254037844386</v>
      </c>
      <c r="F381">
        <f t="shared" si="26"/>
        <v>-0.45000000000000012</v>
      </c>
    </row>
    <row r="389" spans="2:5">
      <c r="B389">
        <v>0</v>
      </c>
      <c r="C389">
        <f>B389*PI()/180</f>
        <v>0</v>
      </c>
      <c r="D389">
        <f>SIN(C389)</f>
        <v>0</v>
      </c>
      <c r="E389" s="14">
        <f>0.7*SIN(C389-0.5)</f>
        <v>-0.33559787702294208</v>
      </c>
    </row>
    <row r="390" spans="2:5">
      <c r="B390">
        <f>B389+15</f>
        <v>15</v>
      </c>
      <c r="C390">
        <f t="shared" ref="C390:C415" si="28">B390*PI()/180</f>
        <v>0.26179938779914941</v>
      </c>
      <c r="D390">
        <f t="shared" ref="D390:D415" si="29">SIN(C390)</f>
        <v>0.25881904510252074</v>
      </c>
      <c r="E390" s="14">
        <f t="shared" ref="E390:E415" si="30">0.7*SIN(C390-0.5)</f>
        <v>-0.16516810019727943</v>
      </c>
    </row>
    <row r="391" spans="2:5">
      <c r="B391">
        <f t="shared" ref="B391:B415" si="31">B390+15</f>
        <v>30</v>
      </c>
      <c r="C391">
        <f t="shared" si="28"/>
        <v>0.52359877559829882</v>
      </c>
      <c r="D391">
        <f t="shared" si="29"/>
        <v>0.49999999999999994</v>
      </c>
      <c r="E391" s="14">
        <f t="shared" si="30"/>
        <v>1.6517609703636593E-2</v>
      </c>
    </row>
    <row r="392" spans="2:5">
      <c r="B392">
        <f t="shared" si="31"/>
        <v>45</v>
      </c>
      <c r="C392">
        <f t="shared" si="28"/>
        <v>0.78539816339744828</v>
      </c>
      <c r="D392">
        <f t="shared" si="29"/>
        <v>0.70710678118654746</v>
      </c>
      <c r="E392" s="14">
        <f t="shared" si="30"/>
        <v>0.19707767179989047</v>
      </c>
    </row>
    <row r="393" spans="2:5">
      <c r="B393">
        <f t="shared" si="31"/>
        <v>60</v>
      </c>
      <c r="C393">
        <f t="shared" si="28"/>
        <v>1.0471975511965976</v>
      </c>
      <c r="D393">
        <f t="shared" si="29"/>
        <v>0.8660254037844386</v>
      </c>
      <c r="E393" s="14">
        <f t="shared" si="30"/>
        <v>0.36420721624923336</v>
      </c>
    </row>
    <row r="394" spans="2:5">
      <c r="B394">
        <f t="shared" si="31"/>
        <v>75</v>
      </c>
      <c r="C394">
        <f t="shared" si="28"/>
        <v>1.3089969389957472</v>
      </c>
      <c r="D394">
        <f t="shared" si="29"/>
        <v>0.96592582628906831</v>
      </c>
      <c r="E394" s="14">
        <f t="shared" si="30"/>
        <v>0.50651664079207392</v>
      </c>
    </row>
    <row r="395" spans="2:5">
      <c r="B395">
        <f t="shared" si="31"/>
        <v>90</v>
      </c>
      <c r="C395">
        <f t="shared" si="28"/>
        <v>1.5707963267948966</v>
      </c>
      <c r="D395">
        <f t="shared" si="29"/>
        <v>1</v>
      </c>
      <c r="E395" s="14">
        <f t="shared" si="30"/>
        <v>0.6143077933232608</v>
      </c>
    </row>
    <row r="396" spans="2:5">
      <c r="B396">
        <f t="shared" si="31"/>
        <v>105</v>
      </c>
      <c r="C396">
        <f t="shared" si="28"/>
        <v>1.8325957145940461</v>
      </c>
      <c r="D396">
        <f t="shared" si="29"/>
        <v>0.96592582628906831</v>
      </c>
      <c r="E396" s="14">
        <f t="shared" si="30"/>
        <v>0.68023488493109607</v>
      </c>
    </row>
    <row r="397" spans="2:5">
      <c r="B397">
        <f t="shared" si="31"/>
        <v>120</v>
      </c>
      <c r="C397">
        <f t="shared" si="28"/>
        <v>2.0943951023931953</v>
      </c>
      <c r="D397">
        <f t="shared" si="29"/>
        <v>0.86602540378443871</v>
      </c>
      <c r="E397" s="14">
        <f t="shared" si="30"/>
        <v>0.69980509327217555</v>
      </c>
    </row>
    <row r="398" spans="2:5">
      <c r="B398">
        <f t="shared" si="31"/>
        <v>135</v>
      </c>
      <c r="C398">
        <f t="shared" si="28"/>
        <v>2.3561944901923448</v>
      </c>
      <c r="D398">
        <f t="shared" si="29"/>
        <v>0.70710678118654757</v>
      </c>
      <c r="E398" s="14">
        <f t="shared" si="30"/>
        <v>0.67168474098935327</v>
      </c>
    </row>
    <row r="399" spans="2:5">
      <c r="B399">
        <f t="shared" si="31"/>
        <v>150</v>
      </c>
      <c r="C399">
        <f t="shared" si="28"/>
        <v>2.6179938779914944</v>
      </c>
      <c r="D399">
        <f t="shared" si="29"/>
        <v>0.49999999999999994</v>
      </c>
      <c r="E399" s="14">
        <f t="shared" si="30"/>
        <v>0.59779018361962422</v>
      </c>
    </row>
    <row r="400" spans="2:5">
      <c r="B400">
        <f t="shared" si="31"/>
        <v>165</v>
      </c>
      <c r="C400">
        <f t="shared" si="28"/>
        <v>2.8797932657906435</v>
      </c>
      <c r="D400">
        <f t="shared" si="29"/>
        <v>0.25881904510252102</v>
      </c>
      <c r="E400" s="14">
        <f t="shared" si="30"/>
        <v>0.48315721313120563</v>
      </c>
    </row>
    <row r="401" spans="2:5">
      <c r="B401">
        <f t="shared" si="31"/>
        <v>180</v>
      </c>
      <c r="C401">
        <f t="shared" si="28"/>
        <v>3.1415926535897931</v>
      </c>
      <c r="D401">
        <f t="shared" si="29"/>
        <v>1.22514845490862E-16</v>
      </c>
      <c r="E401" s="14">
        <f t="shared" si="30"/>
        <v>0.33559787702294214</v>
      </c>
    </row>
    <row r="402" spans="2:5">
      <c r="B402">
        <f t="shared" si="31"/>
        <v>195</v>
      </c>
      <c r="C402">
        <f t="shared" si="28"/>
        <v>3.4033920413889422</v>
      </c>
      <c r="D402">
        <f t="shared" si="29"/>
        <v>-0.25881904510252035</v>
      </c>
      <c r="E402" s="14">
        <f t="shared" si="30"/>
        <v>0.16516810019727968</v>
      </c>
    </row>
    <row r="403" spans="2:5">
      <c r="B403">
        <f t="shared" si="31"/>
        <v>210</v>
      </c>
      <c r="C403">
        <f t="shared" si="28"/>
        <v>3.6651914291880923</v>
      </c>
      <c r="D403">
        <f t="shared" si="29"/>
        <v>-0.50000000000000011</v>
      </c>
      <c r="E403" s="14">
        <f t="shared" si="30"/>
        <v>-1.6517609703636738E-2</v>
      </c>
    </row>
    <row r="404" spans="2:5">
      <c r="B404">
        <f t="shared" si="31"/>
        <v>225</v>
      </c>
      <c r="C404">
        <f t="shared" si="28"/>
        <v>3.9269908169872414</v>
      </c>
      <c r="D404">
        <f t="shared" si="29"/>
        <v>-0.70710678118654746</v>
      </c>
      <c r="E404" s="14">
        <f t="shared" si="30"/>
        <v>-0.19707767179989039</v>
      </c>
    </row>
    <row r="405" spans="2:5">
      <c r="B405">
        <f t="shared" si="31"/>
        <v>240</v>
      </c>
      <c r="C405">
        <f t="shared" si="28"/>
        <v>4.1887902047863905</v>
      </c>
      <c r="D405">
        <f t="shared" si="29"/>
        <v>-0.86602540378443837</v>
      </c>
      <c r="E405" s="14">
        <f t="shared" si="30"/>
        <v>-0.36420721624923313</v>
      </c>
    </row>
    <row r="406" spans="2:5">
      <c r="B406">
        <f t="shared" si="31"/>
        <v>255</v>
      </c>
      <c r="C406">
        <f t="shared" si="28"/>
        <v>4.4505895925855405</v>
      </c>
      <c r="D406">
        <f t="shared" si="29"/>
        <v>-0.96592582628906831</v>
      </c>
      <c r="E406" s="14">
        <f t="shared" si="30"/>
        <v>-0.50651664079207392</v>
      </c>
    </row>
    <row r="407" spans="2:5">
      <c r="B407">
        <f t="shared" si="31"/>
        <v>270</v>
      </c>
      <c r="C407">
        <f t="shared" si="28"/>
        <v>4.7123889803846897</v>
      </c>
      <c r="D407">
        <f t="shared" si="29"/>
        <v>-1</v>
      </c>
      <c r="E407" s="14">
        <f t="shared" si="30"/>
        <v>-0.6143077933232608</v>
      </c>
    </row>
    <row r="408" spans="2:5">
      <c r="B408">
        <f t="shared" si="31"/>
        <v>285</v>
      </c>
      <c r="C408">
        <f t="shared" si="28"/>
        <v>4.9741883681838397</v>
      </c>
      <c r="D408">
        <f t="shared" si="29"/>
        <v>-0.9659258262890682</v>
      </c>
      <c r="E408" s="14">
        <f t="shared" si="30"/>
        <v>-0.68023488493109607</v>
      </c>
    </row>
    <row r="409" spans="2:5">
      <c r="B409">
        <f t="shared" si="31"/>
        <v>300</v>
      </c>
      <c r="C409">
        <f t="shared" si="28"/>
        <v>5.2359877559829888</v>
      </c>
      <c r="D409">
        <f t="shared" si="29"/>
        <v>-0.8660254037844386</v>
      </c>
      <c r="E409" s="14">
        <f t="shared" si="30"/>
        <v>-0.69980509327217555</v>
      </c>
    </row>
    <row r="410" spans="2:5">
      <c r="B410">
        <f t="shared" si="31"/>
        <v>315</v>
      </c>
      <c r="C410">
        <f t="shared" si="28"/>
        <v>5.497787143782138</v>
      </c>
      <c r="D410">
        <f t="shared" si="29"/>
        <v>-0.70710678118654768</v>
      </c>
      <c r="E410" s="14">
        <f t="shared" si="30"/>
        <v>-0.67168474098935338</v>
      </c>
    </row>
    <row r="411" spans="2:5">
      <c r="B411">
        <f t="shared" si="31"/>
        <v>330</v>
      </c>
      <c r="C411">
        <f t="shared" si="28"/>
        <v>5.7595865315812871</v>
      </c>
      <c r="D411">
        <f t="shared" si="29"/>
        <v>-0.50000000000000044</v>
      </c>
      <c r="E411" s="14">
        <f t="shared" si="30"/>
        <v>-0.59779018361962444</v>
      </c>
    </row>
    <row r="412" spans="2:5">
      <c r="B412">
        <f t="shared" si="31"/>
        <v>345</v>
      </c>
      <c r="C412">
        <f t="shared" si="28"/>
        <v>6.0213859193804371</v>
      </c>
      <c r="D412">
        <f t="shared" si="29"/>
        <v>-0.25881904510252068</v>
      </c>
      <c r="E412" s="14">
        <f t="shared" si="30"/>
        <v>-0.48315721313120547</v>
      </c>
    </row>
    <row r="413" spans="2:5">
      <c r="B413">
        <f t="shared" si="31"/>
        <v>360</v>
      </c>
      <c r="C413">
        <f t="shared" si="28"/>
        <v>6.2831853071795862</v>
      </c>
      <c r="D413">
        <f t="shared" si="29"/>
        <v>-2.45029690981724E-16</v>
      </c>
      <c r="E413" s="14">
        <f t="shared" si="30"/>
        <v>-0.33559787702294225</v>
      </c>
    </row>
    <row r="414" spans="2:5">
      <c r="B414">
        <f t="shared" si="31"/>
        <v>375</v>
      </c>
      <c r="C414">
        <f t="shared" si="28"/>
        <v>6.5449846949787354</v>
      </c>
      <c r="D414">
        <f t="shared" si="29"/>
        <v>0.25881904510252024</v>
      </c>
      <c r="E414" s="14">
        <f t="shared" si="30"/>
        <v>-0.16516810019727976</v>
      </c>
    </row>
    <row r="415" spans="2:5">
      <c r="B415">
        <f t="shared" si="31"/>
        <v>390</v>
      </c>
      <c r="C415">
        <f t="shared" si="28"/>
        <v>6.8067840827778845</v>
      </c>
      <c r="D415">
        <f t="shared" si="29"/>
        <v>0.49999999999999928</v>
      </c>
      <c r="E415" s="14">
        <f t="shared" si="30"/>
        <v>1.6517609703636034E-2</v>
      </c>
    </row>
  </sheetData>
  <hyperlinks>
    <hyperlink ref="A92" r:id="rId1"/>
    <hyperlink ref="A93" r:id="rId2"/>
    <hyperlink ref="F92" r:id="rId3"/>
    <hyperlink ref="F93" r:id="rId4"/>
    <hyperlink ref="A324" r:id="rId5"/>
    <hyperlink ref="A325" r:id="rId6"/>
    <hyperlink ref="I296" r:id="rId7"/>
    <hyperlink ref="A326" r:id="rId8"/>
    <hyperlink ref="A296" r:id="rId9"/>
    <hyperlink ref="A315" r:id="rId10"/>
    <hyperlink ref="A323" r:id="rId11"/>
    <hyperlink ref="A317" r:id="rId12"/>
    <hyperlink ref="D296" r:id="rId13"/>
  </hyperlinks>
  <pageMargins left="0.7" right="0.7" top="0.75" bottom="0.75" header="0.3" footer="0.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>
  <dimension ref="A1:L67"/>
  <sheetViews>
    <sheetView zoomScaleNormal="100" workbookViewId="0">
      <selection activeCell="A7" sqref="A7"/>
    </sheetView>
  </sheetViews>
  <sheetFormatPr defaultRowHeight="14.4"/>
  <sheetData>
    <row r="1" spans="1:1">
      <c r="A1" s="3" t="s">
        <v>414</v>
      </c>
    </row>
    <row r="3" spans="1:1">
      <c r="A3" s="2" t="s">
        <v>415</v>
      </c>
    </row>
    <row r="4" spans="1:1">
      <c r="A4" s="2" t="s">
        <v>416</v>
      </c>
    </row>
    <row r="6" spans="1:1">
      <c r="A6" s="2" t="s">
        <v>551</v>
      </c>
    </row>
    <row r="21" spans="9:9" ht="16.2">
      <c r="I21" s="2" t="s">
        <v>440</v>
      </c>
    </row>
    <row r="22" spans="9:9" ht="16.2">
      <c r="I22" s="2" t="s">
        <v>441</v>
      </c>
    </row>
    <row r="23" spans="9:9">
      <c r="I23" s="2" t="s">
        <v>439</v>
      </c>
    </row>
    <row r="24" spans="9:9">
      <c r="I24" s="2"/>
    </row>
    <row r="25" spans="9:9">
      <c r="I25" s="2"/>
    </row>
    <row r="26" spans="9:9">
      <c r="I26" s="2"/>
    </row>
    <row r="27" spans="9:9">
      <c r="I27" s="2"/>
    </row>
    <row r="28" spans="9:9">
      <c r="I28" s="2"/>
    </row>
    <row r="29" spans="9:9">
      <c r="I29" s="2"/>
    </row>
    <row r="30" spans="9:9">
      <c r="I30" s="2"/>
    </row>
    <row r="31" spans="9:9">
      <c r="I31" s="2"/>
    </row>
    <row r="32" spans="9:9">
      <c r="I32" s="2"/>
    </row>
    <row r="33" spans="1:12">
      <c r="I33" s="2"/>
    </row>
    <row r="34" spans="1:12">
      <c r="I34" s="2"/>
    </row>
    <row r="35" spans="1:12">
      <c r="I35" s="2"/>
    </row>
    <row r="36" spans="1:12">
      <c r="A36" s="2" t="s">
        <v>417</v>
      </c>
      <c r="B36" s="2"/>
      <c r="C36" s="2" t="s">
        <v>435</v>
      </c>
      <c r="E36" s="2" t="s">
        <v>422</v>
      </c>
      <c r="G36" s="2" t="s">
        <v>435</v>
      </c>
      <c r="H36" s="2" t="s">
        <v>428</v>
      </c>
    </row>
    <row r="37" spans="1:12">
      <c r="A37" s="2"/>
      <c r="B37" s="2"/>
      <c r="C37" s="2"/>
      <c r="E37" s="2"/>
      <c r="H37" s="2"/>
      <c r="K37" s="21" t="s">
        <v>0</v>
      </c>
      <c r="L37" s="2" t="s">
        <v>427</v>
      </c>
    </row>
    <row r="38" spans="1:12">
      <c r="A38" s="2" t="s">
        <v>418</v>
      </c>
      <c r="B38" s="2" t="s">
        <v>429</v>
      </c>
      <c r="C38" s="5" t="s">
        <v>431</v>
      </c>
      <c r="E38" s="2" t="s">
        <v>423</v>
      </c>
      <c r="G38" s="5" t="s">
        <v>443</v>
      </c>
      <c r="H38" s="2" t="s">
        <v>429</v>
      </c>
      <c r="I38" s="2" t="s">
        <v>444</v>
      </c>
      <c r="K38" s="22" t="s">
        <v>425</v>
      </c>
      <c r="L38" s="2" t="s">
        <v>426</v>
      </c>
    </row>
    <row r="39" spans="1:12">
      <c r="A39" s="2"/>
      <c r="B39" s="2"/>
      <c r="C39" s="5"/>
      <c r="E39" s="2"/>
      <c r="G39" s="5"/>
      <c r="H39" s="2"/>
      <c r="K39" s="21" t="s">
        <v>1</v>
      </c>
      <c r="L39" s="2" t="s">
        <v>434</v>
      </c>
    </row>
    <row r="40" spans="1:12">
      <c r="A40" s="2" t="s">
        <v>436</v>
      </c>
      <c r="B40" s="2"/>
      <c r="C40" s="5" t="s">
        <v>432</v>
      </c>
      <c r="E40" s="2" t="s">
        <v>421</v>
      </c>
      <c r="G40" s="5" t="s">
        <v>442</v>
      </c>
      <c r="H40" s="2" t="s">
        <v>430</v>
      </c>
      <c r="I40" s="2" t="s">
        <v>445</v>
      </c>
      <c r="K40" s="22" t="s">
        <v>17</v>
      </c>
      <c r="L40" s="2" t="s">
        <v>465</v>
      </c>
    </row>
    <row r="41" spans="1:12">
      <c r="A41" s="2"/>
      <c r="B41" s="2"/>
      <c r="C41" s="5"/>
      <c r="E41" s="2"/>
      <c r="G41" s="5"/>
      <c r="H41" s="2"/>
      <c r="K41" s="21" t="s">
        <v>16</v>
      </c>
      <c r="L41" s="2" t="s">
        <v>466</v>
      </c>
    </row>
    <row r="42" spans="1:12">
      <c r="A42" s="2" t="s">
        <v>419</v>
      </c>
      <c r="B42" s="2"/>
      <c r="C42" s="5" t="s">
        <v>433</v>
      </c>
      <c r="E42" s="2" t="s">
        <v>420</v>
      </c>
      <c r="G42" s="5" t="s">
        <v>433</v>
      </c>
      <c r="H42" s="2" t="s">
        <v>437</v>
      </c>
      <c r="I42" s="2"/>
    </row>
    <row r="44" spans="1:12">
      <c r="A44" s="2" t="s">
        <v>438</v>
      </c>
    </row>
    <row r="45" spans="1:12">
      <c r="A45" s="2"/>
    </row>
    <row r="46" spans="1:12">
      <c r="A46" s="2" t="s">
        <v>447</v>
      </c>
    </row>
    <row r="47" spans="1:12">
      <c r="A47" s="2" t="s">
        <v>448</v>
      </c>
    </row>
    <row r="48" spans="1:12">
      <c r="A48" s="2"/>
    </row>
    <row r="49" spans="1:2">
      <c r="A49" s="21" t="s">
        <v>2</v>
      </c>
      <c r="B49" s="2" t="s">
        <v>446</v>
      </c>
    </row>
    <row r="52" spans="1:2">
      <c r="A52" s="25"/>
    </row>
    <row r="53" spans="1:2">
      <c r="A53" s="25"/>
    </row>
    <row r="54" spans="1:2">
      <c r="A54" s="25"/>
    </row>
    <row r="55" spans="1:2">
      <c r="A55" s="25"/>
    </row>
    <row r="56" spans="1:2">
      <c r="A56" s="25"/>
    </row>
    <row r="57" spans="1:2">
      <c r="A57" s="25"/>
    </row>
    <row r="58" spans="1:2">
      <c r="A58" s="25"/>
    </row>
    <row r="59" spans="1:2">
      <c r="A59" s="25"/>
    </row>
    <row r="67" spans="1:1">
      <c r="A67" s="2" t="s">
        <v>464</v>
      </c>
    </row>
  </sheetData>
  <hyperlinks>
    <hyperlink ref="K37" r:id="rId1"/>
    <hyperlink ref="K38" r:id="rId2"/>
    <hyperlink ref="K39" r:id="rId3"/>
    <hyperlink ref="A49" r:id="rId4"/>
    <hyperlink ref="K40" r:id="rId5"/>
    <hyperlink ref="K41" r:id="rId6"/>
  </hyperlinks>
  <pageMargins left="0.7" right="0.7" top="0.75" bottom="0.75" header="0.3" footer="0.3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67"/>
  <sheetViews>
    <sheetView workbookViewId="0">
      <selection activeCell="L42" sqref="L42"/>
    </sheetView>
  </sheetViews>
  <sheetFormatPr defaultRowHeight="14.4"/>
  <sheetData>
    <row r="1" spans="1:7">
      <c r="A1" s="3" t="s">
        <v>479</v>
      </c>
    </row>
    <row r="3" spans="1:7">
      <c r="A3" s="2" t="s">
        <v>480</v>
      </c>
    </row>
    <row r="4" spans="1:7">
      <c r="A4" s="2" t="s">
        <v>557</v>
      </c>
    </row>
    <row r="5" spans="1:7">
      <c r="A5" s="2"/>
    </row>
    <row r="6" spans="1:7">
      <c r="A6" s="2" t="s">
        <v>481</v>
      </c>
    </row>
    <row r="7" spans="1:7">
      <c r="A7" s="2" t="s">
        <v>482</v>
      </c>
    </row>
    <row r="8" spans="1:7">
      <c r="A8" s="2" t="s">
        <v>487</v>
      </c>
    </row>
    <row r="9" spans="1:7">
      <c r="A9" s="2"/>
    </row>
    <row r="10" spans="1:7">
      <c r="A10" s="2" t="s">
        <v>483</v>
      </c>
    </row>
    <row r="11" spans="1:7">
      <c r="A11" s="2"/>
    </row>
    <row r="12" spans="1:7">
      <c r="A12" s="21" t="s">
        <v>21</v>
      </c>
      <c r="B12" s="2" t="s">
        <v>533</v>
      </c>
    </row>
    <row r="13" spans="1:7">
      <c r="A13" s="1"/>
    </row>
    <row r="15" spans="1:7">
      <c r="A15" s="3" t="s">
        <v>509</v>
      </c>
      <c r="G15" s="2" t="s">
        <v>524</v>
      </c>
    </row>
    <row r="17" spans="1:12">
      <c r="E17" s="2" t="s">
        <v>510</v>
      </c>
    </row>
    <row r="18" spans="1:12">
      <c r="E18" s="2" t="s">
        <v>511</v>
      </c>
    </row>
    <row r="19" spans="1:12">
      <c r="E19" s="2" t="s">
        <v>512</v>
      </c>
    </row>
    <row r="21" spans="1:12">
      <c r="A21" s="2" t="s">
        <v>503</v>
      </c>
      <c r="C21" s="2" t="s">
        <v>505</v>
      </c>
      <c r="G21" s="2" t="s">
        <v>513</v>
      </c>
      <c r="I21" s="2" t="s">
        <v>515</v>
      </c>
      <c r="L21" s="2" t="s">
        <v>517</v>
      </c>
    </row>
    <row r="22" spans="1:12">
      <c r="A22" s="2" t="s">
        <v>504</v>
      </c>
      <c r="C22" s="2" t="s">
        <v>506</v>
      </c>
      <c r="G22" s="2" t="s">
        <v>514</v>
      </c>
      <c r="I22" s="2" t="s">
        <v>516</v>
      </c>
      <c r="L22" s="2" t="s">
        <v>518</v>
      </c>
    </row>
    <row r="23" spans="1:12">
      <c r="L23" s="2"/>
    </row>
    <row r="24" spans="1:12">
      <c r="L24" s="2" t="s">
        <v>519</v>
      </c>
    </row>
    <row r="25" spans="1:12">
      <c r="B25" s="2" t="s">
        <v>507</v>
      </c>
    </row>
    <row r="26" spans="1:12">
      <c r="B26" s="2" t="s">
        <v>508</v>
      </c>
      <c r="G26" s="2" t="s">
        <v>520</v>
      </c>
      <c r="H26" s="2"/>
      <c r="I26" s="2"/>
      <c r="J26" s="2"/>
    </row>
    <row r="27" spans="1:12">
      <c r="G27" s="2" t="s">
        <v>521</v>
      </c>
      <c r="H27" s="2"/>
      <c r="I27" s="2"/>
      <c r="J27" s="2"/>
    </row>
    <row r="28" spans="1:12">
      <c r="G28" s="2"/>
      <c r="H28" s="2"/>
      <c r="I28" s="2"/>
      <c r="J28" s="2" t="s">
        <v>522</v>
      </c>
    </row>
    <row r="29" spans="1:12">
      <c r="G29" s="2"/>
      <c r="H29" s="2"/>
      <c r="I29" s="2"/>
      <c r="J29" s="2" t="s">
        <v>523</v>
      </c>
    </row>
    <row r="30" spans="1:12">
      <c r="A30" s="2"/>
      <c r="G30" s="2"/>
      <c r="H30" s="2"/>
      <c r="I30" s="2"/>
      <c r="J30" s="2"/>
    </row>
    <row r="31" spans="1:12">
      <c r="A31" s="2" t="s">
        <v>525</v>
      </c>
    </row>
    <row r="32" spans="1:12">
      <c r="A32" s="2" t="s">
        <v>526</v>
      </c>
    </row>
    <row r="33" spans="1:5">
      <c r="A33" s="2"/>
    </row>
    <row r="34" spans="1:5">
      <c r="A34" s="2" t="s">
        <v>381</v>
      </c>
    </row>
    <row r="35" spans="1:5">
      <c r="A35" s="2" t="s">
        <v>565</v>
      </c>
      <c r="E35" s="14"/>
    </row>
    <row r="36" spans="1:5">
      <c r="A36" s="2"/>
    </row>
    <row r="37" spans="1:5">
      <c r="A37" s="2"/>
    </row>
    <row r="38" spans="1:5">
      <c r="A38" s="3" t="s">
        <v>530</v>
      </c>
      <c r="C38" s="2" t="s">
        <v>531</v>
      </c>
    </row>
    <row r="39" spans="1:5">
      <c r="A39" s="2"/>
    </row>
    <row r="40" spans="1:5">
      <c r="A40" s="2"/>
    </row>
    <row r="41" spans="1:5">
      <c r="A41" s="2"/>
    </row>
    <row r="42" spans="1:5">
      <c r="A42" s="2"/>
    </row>
    <row r="43" spans="1:5">
      <c r="A43" s="2"/>
    </row>
    <row r="44" spans="1:5">
      <c r="A44" s="2"/>
    </row>
    <row r="45" spans="1:5">
      <c r="A45" s="2"/>
    </row>
    <row r="46" spans="1:5">
      <c r="A46" s="2"/>
    </row>
    <row r="47" spans="1:5">
      <c r="A47" s="2"/>
    </row>
    <row r="48" spans="1:5">
      <c r="A48" s="2"/>
    </row>
    <row r="49" spans="1:11">
      <c r="A49" s="2"/>
    </row>
    <row r="50" spans="1:11">
      <c r="A50" s="2"/>
    </row>
    <row r="51" spans="1:11">
      <c r="A51" s="2"/>
    </row>
    <row r="52" spans="1:11">
      <c r="A52" s="2" t="s">
        <v>532</v>
      </c>
    </row>
    <row r="53" spans="1:11">
      <c r="A53" s="2"/>
    </row>
    <row r="54" spans="1:11" ht="15.6">
      <c r="A54" s="2" t="s">
        <v>302</v>
      </c>
      <c r="K54" s="2" t="s">
        <v>307</v>
      </c>
    </row>
    <row r="55" spans="1:11">
      <c r="A55" s="2"/>
      <c r="K55" s="2"/>
    </row>
    <row r="56" spans="1:11" ht="15.6">
      <c r="A56" s="2" t="s">
        <v>304</v>
      </c>
      <c r="K56" s="2" t="s">
        <v>305</v>
      </c>
    </row>
    <row r="57" spans="1:11">
      <c r="A57" s="2"/>
      <c r="K57" s="2"/>
    </row>
    <row r="58" spans="1:11" ht="15.6">
      <c r="A58" s="2" t="s">
        <v>303</v>
      </c>
      <c r="K58" s="2" t="s">
        <v>306</v>
      </c>
    </row>
    <row r="59" spans="1:11">
      <c r="A59" s="2"/>
    </row>
    <row r="60" spans="1:11">
      <c r="A60" s="2"/>
    </row>
    <row r="61" spans="1:11">
      <c r="A61" s="3" t="s">
        <v>388</v>
      </c>
      <c r="F61" s="14"/>
    </row>
    <row r="62" spans="1:11">
      <c r="F62" s="14"/>
    </row>
    <row r="63" spans="1:11">
      <c r="A63" s="2" t="s">
        <v>396</v>
      </c>
      <c r="F63" s="14"/>
    </row>
    <row r="64" spans="1:11">
      <c r="A64" s="2"/>
      <c r="F64" s="14"/>
    </row>
    <row r="65" spans="1:9">
      <c r="A65" s="2" t="s">
        <v>391</v>
      </c>
      <c r="F65" s="14"/>
    </row>
    <row r="66" spans="1:9">
      <c r="A66" s="2"/>
      <c r="F66" s="14"/>
    </row>
    <row r="67" spans="1:9">
      <c r="A67" s="2"/>
      <c r="F67" s="14"/>
    </row>
    <row r="68" spans="1:9">
      <c r="A68" s="2" t="s">
        <v>390</v>
      </c>
      <c r="F68" s="14"/>
      <c r="G68" t="s">
        <v>489</v>
      </c>
      <c r="H68" s="11" t="s">
        <v>492</v>
      </c>
      <c r="I68" s="2" t="s">
        <v>490</v>
      </c>
    </row>
    <row r="69" spans="1:9">
      <c r="F69" s="14"/>
    </row>
    <row r="70" spans="1:9">
      <c r="F70" s="14"/>
    </row>
    <row r="71" spans="1:9">
      <c r="F71" s="14"/>
      <c r="H71" s="11" t="s">
        <v>491</v>
      </c>
    </row>
    <row r="72" spans="1:9">
      <c r="A72" s="2" t="s">
        <v>389</v>
      </c>
      <c r="F72" s="14"/>
    </row>
    <row r="73" spans="1:9">
      <c r="F73" s="14"/>
    </row>
    <row r="74" spans="1:9">
      <c r="F74" s="14"/>
      <c r="H74" s="2" t="s">
        <v>405</v>
      </c>
    </row>
    <row r="75" spans="1:9">
      <c r="F75" s="14"/>
      <c r="H75" s="19"/>
    </row>
    <row r="76" spans="1:9">
      <c r="A76" s="2" t="s">
        <v>395</v>
      </c>
      <c r="F76" s="14"/>
      <c r="H76" s="5" t="s">
        <v>392</v>
      </c>
    </row>
    <row r="77" spans="1:9">
      <c r="F77" s="14"/>
    </row>
    <row r="78" spans="1:9">
      <c r="F78" s="14"/>
    </row>
    <row r="79" spans="1:9">
      <c r="A79" s="2" t="s">
        <v>484</v>
      </c>
      <c r="F79" s="14"/>
    </row>
    <row r="80" spans="1:9">
      <c r="F80" s="14"/>
      <c r="H80" s="19"/>
    </row>
    <row r="81" spans="1:8" ht="15.6">
      <c r="F81" s="14"/>
      <c r="H81" s="19" t="s">
        <v>404</v>
      </c>
    </row>
    <row r="82" spans="1:8">
      <c r="A82" s="2" t="s">
        <v>400</v>
      </c>
      <c r="F82" s="14"/>
      <c r="H82" s="23" t="s">
        <v>403</v>
      </c>
    </row>
    <row r="83" spans="1:8">
      <c r="F83" s="14"/>
    </row>
    <row r="84" spans="1:8">
      <c r="F84" s="14"/>
      <c r="H84" s="19" t="s">
        <v>406</v>
      </c>
    </row>
    <row r="85" spans="1:8">
      <c r="F85" s="14"/>
      <c r="H85" s="19"/>
    </row>
    <row r="86" spans="1:8">
      <c r="A86" s="2" t="s">
        <v>393</v>
      </c>
      <c r="F86" s="14"/>
      <c r="H86" s="19"/>
    </row>
    <row r="87" spans="1:8">
      <c r="F87" s="14"/>
      <c r="H87" s="19"/>
    </row>
    <row r="88" spans="1:8">
      <c r="A88" s="2" t="s">
        <v>485</v>
      </c>
      <c r="F88" s="14"/>
      <c r="H88" s="19"/>
    </row>
    <row r="89" spans="1:8">
      <c r="F89" s="14"/>
    </row>
    <row r="90" spans="1:8">
      <c r="F90" s="14"/>
    </row>
    <row r="91" spans="1:8">
      <c r="A91" s="3" t="s">
        <v>458</v>
      </c>
      <c r="F91" s="14"/>
    </row>
    <row r="92" spans="1:8">
      <c r="A92" s="3"/>
      <c r="F92" s="14"/>
    </row>
    <row r="93" spans="1:8">
      <c r="A93" s="2" t="s">
        <v>527</v>
      </c>
      <c r="F93" s="14"/>
    </row>
    <row r="94" spans="1:8">
      <c r="A94" s="2" t="s">
        <v>528</v>
      </c>
      <c r="F94" s="14"/>
    </row>
    <row r="96" spans="1:8">
      <c r="A96" s="21" t="s">
        <v>15</v>
      </c>
      <c r="B96" s="2" t="s">
        <v>458</v>
      </c>
    </row>
    <row r="97" spans="1:6">
      <c r="A97" s="22" t="s">
        <v>10</v>
      </c>
      <c r="B97" s="2" t="s">
        <v>457</v>
      </c>
      <c r="F97" s="2"/>
    </row>
    <row r="100" spans="1:6">
      <c r="A100" s="3" t="s">
        <v>486</v>
      </c>
    </row>
    <row r="102" spans="1:6">
      <c r="A102" s="21" t="s">
        <v>461</v>
      </c>
      <c r="B102" s="2" t="s">
        <v>462</v>
      </c>
      <c r="E102" s="21" t="s">
        <v>502</v>
      </c>
      <c r="F102" s="2" t="s">
        <v>550</v>
      </c>
    </row>
    <row r="103" spans="1:6">
      <c r="A103" s="22" t="s">
        <v>14</v>
      </c>
      <c r="B103" s="2" t="s">
        <v>460</v>
      </c>
      <c r="E103" s="22" t="s">
        <v>20</v>
      </c>
      <c r="F103" s="2" t="s">
        <v>468</v>
      </c>
    </row>
    <row r="104" spans="1:6">
      <c r="A104" s="21" t="s">
        <v>11</v>
      </c>
      <c r="B104" s="2" t="s">
        <v>456</v>
      </c>
      <c r="E104" s="21" t="s">
        <v>13</v>
      </c>
      <c r="F104" s="2" t="s">
        <v>459</v>
      </c>
    </row>
    <row r="106" spans="1:6">
      <c r="A106" s="1"/>
    </row>
    <row r="107" spans="1:6">
      <c r="A107" s="1"/>
    </row>
    <row r="108" spans="1:6">
      <c r="A108" s="1"/>
    </row>
    <row r="109" spans="1:6">
      <c r="A109" s="1"/>
    </row>
    <row r="110" spans="1:6">
      <c r="A110" s="1"/>
    </row>
    <row r="111" spans="1:6">
      <c r="A111" s="1"/>
    </row>
    <row r="112" spans="1:6">
      <c r="A112" s="1"/>
    </row>
    <row r="113" spans="1:6">
      <c r="A113" s="1"/>
    </row>
    <row r="114" spans="1:6">
      <c r="A114" s="1"/>
    </row>
    <row r="115" spans="1:6">
      <c r="A115" s="1"/>
    </row>
    <row r="116" spans="1:6">
      <c r="A116" s="1"/>
    </row>
    <row r="117" spans="1:6">
      <c r="A117" s="1"/>
    </row>
    <row r="118" spans="1:6">
      <c r="A118" s="1"/>
    </row>
    <row r="119" spans="1:6">
      <c r="A119" s="1"/>
    </row>
    <row r="121" spans="1:6">
      <c r="F121" s="1"/>
    </row>
    <row r="122" spans="1:6">
      <c r="F122" s="1"/>
    </row>
    <row r="123" spans="1:6">
      <c r="A123" s="1"/>
      <c r="F123" s="1"/>
    </row>
    <row r="124" spans="1:6">
      <c r="A124" s="1"/>
      <c r="F124" s="1"/>
    </row>
    <row r="125" spans="1:6">
      <c r="A125" s="1"/>
      <c r="F125" s="1"/>
    </row>
    <row r="126" spans="1:6">
      <c r="A126" s="21" t="s">
        <v>12</v>
      </c>
      <c r="B126" s="2" t="s">
        <v>500</v>
      </c>
      <c r="F126" s="1"/>
    </row>
    <row r="127" spans="1:6">
      <c r="F127" s="1"/>
    </row>
    <row r="128" spans="1:6">
      <c r="A128" s="30" t="s">
        <v>499</v>
      </c>
      <c r="F128" s="1"/>
    </row>
    <row r="129" spans="1:6">
      <c r="A129" s="2" t="s">
        <v>501</v>
      </c>
      <c r="F129" s="1"/>
    </row>
    <row r="130" spans="1:6">
      <c r="F130" s="1"/>
    </row>
    <row r="131" spans="1:6">
      <c r="A131" s="2" t="s">
        <v>493</v>
      </c>
      <c r="F131" s="1"/>
    </row>
    <row r="132" spans="1:6">
      <c r="A132" s="2" t="s">
        <v>494</v>
      </c>
      <c r="F132" s="1"/>
    </row>
    <row r="133" spans="1:6">
      <c r="F133" s="1"/>
    </row>
    <row r="134" spans="1:6">
      <c r="A134" s="2" t="s">
        <v>495</v>
      </c>
      <c r="F134" s="1"/>
    </row>
    <row r="135" spans="1:6">
      <c r="A135" s="2" t="s">
        <v>496</v>
      </c>
      <c r="F135" s="1"/>
    </row>
    <row r="136" spans="1:6">
      <c r="F136" s="1"/>
    </row>
    <row r="137" spans="1:6">
      <c r="A137" s="2" t="s">
        <v>497</v>
      </c>
      <c r="F137" s="1"/>
    </row>
    <row r="138" spans="1:6">
      <c r="A138" s="30" t="s">
        <v>498</v>
      </c>
      <c r="F138" s="1"/>
    </row>
    <row r="139" spans="1:6">
      <c r="A139" s="2" t="s">
        <v>488</v>
      </c>
      <c r="F139" s="1"/>
    </row>
    <row r="140" spans="1:6">
      <c r="F140" s="1"/>
    </row>
    <row r="141" spans="1:6">
      <c r="A141" s="1"/>
      <c r="F141" s="1"/>
    </row>
    <row r="142" spans="1:6">
      <c r="A142" s="1"/>
      <c r="F142" s="1"/>
    </row>
    <row r="143" spans="1:6">
      <c r="A143" s="1"/>
      <c r="F143" s="1"/>
    </row>
    <row r="144" spans="1:6">
      <c r="A144" s="1"/>
      <c r="F144" s="1"/>
    </row>
    <row r="145" spans="1:6">
      <c r="A145" s="1"/>
      <c r="F145" s="1"/>
    </row>
    <row r="146" spans="1:6">
      <c r="A146" s="1"/>
      <c r="F146" s="1"/>
    </row>
    <row r="147" spans="1:6">
      <c r="A147" s="1"/>
      <c r="F147" s="1"/>
    </row>
    <row r="148" spans="1:6">
      <c r="A148" s="1"/>
      <c r="F148" s="1"/>
    </row>
    <row r="149" spans="1:6">
      <c r="A149" s="1"/>
      <c r="F149" s="1"/>
    </row>
    <row r="150" spans="1:6">
      <c r="A150" s="1"/>
      <c r="F150" s="1"/>
    </row>
    <row r="151" spans="1:6">
      <c r="A151" s="1"/>
      <c r="F151" s="1"/>
    </row>
    <row r="152" spans="1:6">
      <c r="A152" s="1"/>
      <c r="F152" s="1"/>
    </row>
    <row r="153" spans="1:6">
      <c r="A153" s="1"/>
      <c r="F153" s="1"/>
    </row>
    <row r="154" spans="1:6">
      <c r="A154" s="1"/>
      <c r="F154" s="1"/>
    </row>
    <row r="155" spans="1:6">
      <c r="A155" s="1"/>
      <c r="F155" s="1"/>
    </row>
    <row r="156" spans="1:6">
      <c r="A156" s="1"/>
      <c r="F156" s="1"/>
    </row>
    <row r="157" spans="1:6">
      <c r="A157" s="1"/>
      <c r="F157" s="1"/>
    </row>
    <row r="158" spans="1:6">
      <c r="A158" s="1"/>
      <c r="F158" s="1"/>
    </row>
    <row r="159" spans="1:6">
      <c r="A159" s="1"/>
      <c r="F159" s="1"/>
    </row>
    <row r="160" spans="1:6">
      <c r="A160" s="1"/>
      <c r="F160" s="1"/>
    </row>
    <row r="161" spans="1:6">
      <c r="A161" s="1"/>
      <c r="F161" s="1"/>
    </row>
    <row r="162" spans="1:6">
      <c r="A162" s="1"/>
      <c r="F162" s="1"/>
    </row>
    <row r="163" spans="1:6">
      <c r="A163" s="1"/>
      <c r="F163" s="1"/>
    </row>
    <row r="164" spans="1:6">
      <c r="A164" s="1"/>
      <c r="F164" s="1"/>
    </row>
    <row r="165" spans="1:6">
      <c r="A165" s="1"/>
      <c r="F165" s="1"/>
    </row>
    <row r="166" spans="1:6">
      <c r="A166" s="1"/>
      <c r="F166" s="1"/>
    </row>
    <row r="167" spans="1:6">
      <c r="A167" s="1"/>
      <c r="F167" s="1"/>
    </row>
    <row r="168" spans="1:6">
      <c r="A168" s="1"/>
      <c r="F168" s="1"/>
    </row>
    <row r="169" spans="1:6">
      <c r="A169" s="1"/>
      <c r="F169" s="1"/>
    </row>
    <row r="170" spans="1:6">
      <c r="A170" s="1"/>
      <c r="F170" s="1"/>
    </row>
    <row r="171" spans="1:6">
      <c r="A171" s="1"/>
      <c r="F171" s="1"/>
    </row>
    <row r="172" spans="1:6">
      <c r="A172" s="1"/>
      <c r="F172" s="1"/>
    </row>
    <row r="173" spans="1:6">
      <c r="A173" s="1"/>
      <c r="F173" s="1"/>
    </row>
    <row r="174" spans="1:6">
      <c r="A174" s="1"/>
      <c r="F174" s="1"/>
    </row>
    <row r="175" spans="1:6">
      <c r="A175" s="1"/>
      <c r="F175" s="1"/>
    </row>
    <row r="176" spans="1:6">
      <c r="A176" s="1"/>
      <c r="F176" s="1"/>
    </row>
    <row r="177" spans="1:6">
      <c r="A177" s="1"/>
      <c r="F177" s="1"/>
    </row>
    <row r="178" spans="1:6">
      <c r="A178" s="1"/>
      <c r="F178" s="1"/>
    </row>
    <row r="179" spans="1:6">
      <c r="A179" s="1"/>
      <c r="F179" s="1"/>
    </row>
    <row r="180" spans="1:6">
      <c r="A180" s="1"/>
      <c r="F180" s="1"/>
    </row>
    <row r="181" spans="1:6">
      <c r="A181" s="1"/>
      <c r="F181" s="1"/>
    </row>
    <row r="182" spans="1:6">
      <c r="A182" s="1"/>
      <c r="F182" s="1"/>
    </row>
    <row r="183" spans="1:6">
      <c r="A183" s="1"/>
      <c r="F183" s="1"/>
    </row>
    <row r="184" spans="1:6">
      <c r="A184" s="1"/>
      <c r="F184" s="1"/>
    </row>
    <row r="185" spans="1:6">
      <c r="A185" s="1"/>
      <c r="F185" s="1"/>
    </row>
    <row r="186" spans="1:6">
      <c r="A186" s="1"/>
      <c r="F186" s="1"/>
    </row>
    <row r="187" spans="1:6">
      <c r="A187" s="1"/>
      <c r="F187" s="1"/>
    </row>
    <row r="188" spans="1:6">
      <c r="A188" s="1"/>
      <c r="F188" s="1"/>
    </row>
    <row r="189" spans="1:6">
      <c r="A189" s="1"/>
      <c r="F189" s="1"/>
    </row>
    <row r="190" spans="1:6">
      <c r="A190" s="1"/>
      <c r="F190" s="1"/>
    </row>
    <row r="191" spans="1:6">
      <c r="A191" s="1"/>
      <c r="F191" s="1"/>
    </row>
    <row r="192" spans="1:6">
      <c r="A192" s="1"/>
      <c r="F192" s="1"/>
    </row>
    <row r="193" spans="1:6">
      <c r="A193" s="1"/>
      <c r="F193" s="1"/>
    </row>
    <row r="194" spans="1:6">
      <c r="A194" s="1"/>
      <c r="F194" s="1"/>
    </row>
    <row r="195" spans="1:6">
      <c r="A195" s="1"/>
      <c r="F195" s="1"/>
    </row>
    <row r="196" spans="1:6">
      <c r="A196" s="1"/>
      <c r="F196" s="1"/>
    </row>
    <row r="197" spans="1:6">
      <c r="A197" s="1"/>
      <c r="F197" s="1"/>
    </row>
    <row r="198" spans="1:6">
      <c r="A198" s="1"/>
      <c r="F198" s="1"/>
    </row>
    <row r="199" spans="1:6">
      <c r="A199" s="1"/>
      <c r="F199" s="1"/>
    </row>
    <row r="200" spans="1:6">
      <c r="A200" s="1"/>
      <c r="F200" s="1"/>
    </row>
    <row r="201" spans="1:6">
      <c r="A201" s="1"/>
      <c r="F201" s="1"/>
    </row>
    <row r="202" spans="1:6">
      <c r="A202" s="1"/>
      <c r="F202" s="1"/>
    </row>
    <row r="203" spans="1:6">
      <c r="A203" s="1"/>
      <c r="F203" s="1"/>
    </row>
    <row r="204" spans="1:6">
      <c r="A204" s="1"/>
      <c r="F204" s="1"/>
    </row>
    <row r="205" spans="1:6">
      <c r="A205" s="1"/>
      <c r="F205" s="1"/>
    </row>
    <row r="206" spans="1:6">
      <c r="A206" s="1"/>
      <c r="F206" s="1"/>
    </row>
    <row r="207" spans="1:6">
      <c r="A207" s="1"/>
      <c r="F207" s="1"/>
    </row>
    <row r="208" spans="1:6">
      <c r="A208" s="2" t="s">
        <v>529</v>
      </c>
      <c r="F208" s="1"/>
    </row>
    <row r="209" spans="1:6">
      <c r="F209" s="1"/>
    </row>
    <row r="210" spans="1:6">
      <c r="A210" s="1"/>
      <c r="F210" s="1"/>
    </row>
    <row r="211" spans="1:6">
      <c r="A211" s="31" t="s">
        <v>534</v>
      </c>
      <c r="F211" s="1"/>
    </row>
    <row r="212" spans="1:6">
      <c r="A212" s="1"/>
      <c r="F212" s="1"/>
    </row>
    <row r="213" spans="1:6">
      <c r="B213" s="2" t="s">
        <v>535</v>
      </c>
      <c r="E213" s="1"/>
      <c r="F213" s="30" t="s">
        <v>538</v>
      </c>
    </row>
    <row r="214" spans="1:6">
      <c r="A214" s="4" t="s">
        <v>539</v>
      </c>
      <c r="E214" s="1"/>
    </row>
    <row r="215" spans="1:6">
      <c r="E215" s="1"/>
      <c r="F215" s="2" t="s">
        <v>536</v>
      </c>
    </row>
    <row r="216" spans="1:6">
      <c r="E216" s="1"/>
    </row>
    <row r="217" spans="1:6">
      <c r="E217" s="1"/>
      <c r="F217" s="2" t="s">
        <v>537</v>
      </c>
    </row>
    <row r="219" spans="1:6">
      <c r="A219" s="1"/>
    </row>
    <row r="220" spans="1:6">
      <c r="A220" s="2" t="s">
        <v>540</v>
      </c>
    </row>
    <row r="222" spans="1:6">
      <c r="A222" s="2" t="s">
        <v>541</v>
      </c>
    </row>
    <row r="227" spans="1:13">
      <c r="J227" s="2" t="s">
        <v>558</v>
      </c>
    </row>
    <row r="228" spans="1:13">
      <c r="J228" s="2" t="s">
        <v>542</v>
      </c>
    </row>
    <row r="229" spans="1:13">
      <c r="J229" s="2" t="s">
        <v>543</v>
      </c>
    </row>
    <row r="230" spans="1:13">
      <c r="J230" s="2" t="s">
        <v>544</v>
      </c>
    </row>
    <row r="233" spans="1:13">
      <c r="J233" s="2" t="s">
        <v>545</v>
      </c>
    </row>
    <row r="235" spans="1:13">
      <c r="A235" s="1"/>
      <c r="F235" s="1"/>
    </row>
    <row r="236" spans="1:13">
      <c r="F236" s="1"/>
      <c r="J236" s="32" t="s">
        <v>19</v>
      </c>
      <c r="K236" s="2" t="s">
        <v>467</v>
      </c>
      <c r="M236" s="2" t="s">
        <v>549</v>
      </c>
    </row>
    <row r="237" spans="1:13">
      <c r="A237" s="1"/>
      <c r="F237" s="1"/>
    </row>
    <row r="238" spans="1:13">
      <c r="A238" s="1"/>
      <c r="F238" s="1"/>
    </row>
    <row r="239" spans="1:13">
      <c r="A239" s="1"/>
      <c r="F239" s="1"/>
      <c r="J239" s="2" t="s">
        <v>546</v>
      </c>
    </row>
    <row r="240" spans="1:13">
      <c r="F240" s="1"/>
      <c r="J240" s="2" t="s">
        <v>547</v>
      </c>
    </row>
    <row r="241" spans="1:10">
      <c r="F241" s="1"/>
      <c r="J241" s="2" t="s">
        <v>548</v>
      </c>
    </row>
    <row r="242" spans="1:10">
      <c r="F242" s="1"/>
    </row>
    <row r="243" spans="1:10">
      <c r="F243" s="1"/>
    </row>
    <row r="244" spans="1:10">
      <c r="F244" s="1"/>
    </row>
    <row r="245" spans="1:10">
      <c r="F245" s="1"/>
    </row>
    <row r="246" spans="1:10">
      <c r="F246" s="1"/>
    </row>
    <row r="247" spans="1:10">
      <c r="A247" s="1"/>
      <c r="F247" s="1"/>
    </row>
    <row r="248" spans="1:10">
      <c r="F248" s="1"/>
    </row>
    <row r="249" spans="1:10">
      <c r="F249" s="1"/>
    </row>
    <row r="250" spans="1:10">
      <c r="F250" s="1"/>
    </row>
    <row r="251" spans="1:10">
      <c r="F251" s="1"/>
    </row>
    <row r="252" spans="1:10">
      <c r="F252" s="1"/>
    </row>
    <row r="253" spans="1:10">
      <c r="F253" s="1"/>
    </row>
    <row r="254" spans="1:10">
      <c r="F254" s="1"/>
    </row>
    <row r="255" spans="1:10">
      <c r="F255" s="1"/>
    </row>
    <row r="256" spans="1:10">
      <c r="F256" s="1"/>
    </row>
    <row r="257" spans="6:6">
      <c r="F257" s="1"/>
    </row>
    <row r="258" spans="6:6">
      <c r="F258" s="1"/>
    </row>
    <row r="259" spans="6:6">
      <c r="F259" s="1"/>
    </row>
    <row r="260" spans="6:6">
      <c r="F260" s="1"/>
    </row>
    <row r="261" spans="6:6">
      <c r="F261" s="1"/>
    </row>
    <row r="262" spans="6:6">
      <c r="F262" s="1"/>
    </row>
    <row r="263" spans="6:6">
      <c r="F263" s="1"/>
    </row>
    <row r="264" spans="6:6">
      <c r="F264" s="1"/>
    </row>
    <row r="265" spans="6:6">
      <c r="F265" s="1"/>
    </row>
    <row r="266" spans="6:6">
      <c r="F266" s="1"/>
    </row>
    <row r="267" spans="6:6">
      <c r="F267" s="1"/>
    </row>
  </sheetData>
  <hyperlinks>
    <hyperlink ref="A96" r:id="rId1"/>
    <hyperlink ref="A103" r:id="rId2"/>
    <hyperlink ref="E104" r:id="rId3"/>
    <hyperlink ref="A126" r:id="rId4"/>
    <hyperlink ref="A104" r:id="rId5"/>
    <hyperlink ref="A97" r:id="rId6"/>
    <hyperlink ref="A102" r:id="rId7"/>
    <hyperlink ref="E102" r:id="rId8"/>
    <hyperlink ref="E103" r:id="rId9"/>
    <hyperlink ref="J236" r:id="rId10"/>
    <hyperlink ref="A12" r:id="rId11"/>
  </hyperlinks>
  <pageMargins left="0.7" right="0.7" top="0.75" bottom="0.75" header="0.3" footer="0.3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Condensator &amp; Coil </vt:lpstr>
      <vt:lpstr>Time Domain</vt:lpstr>
      <vt:lpstr>Frequency Domain</vt:lpstr>
      <vt:lpstr>Power</vt:lpstr>
      <vt:lpstr>Control Theory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2012-10-21T07:40:30Z</dcterms:created>
  <dcterms:modified xsi:type="dcterms:W3CDTF">2013-02-01T14:15:45Z</dcterms:modified>
</cp:coreProperties>
</file>